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yszer\Desktop\MSSF16\źródłowe\"/>
    </mc:Choice>
  </mc:AlternateContent>
  <xr:revisionPtr revIDLastSave="0" documentId="12_ncr:500000_{FFA49C3B-CCBD-4291-8BE6-F1B8ADBC2938}" xr6:coauthVersionLast="31" xr6:coauthVersionMax="31" xr10:uidLastSave="{00000000-0000-0000-0000-000000000000}"/>
  <bookViews>
    <workbookView xWindow="0" yWindow="0" windowWidth="23040" windowHeight="10425" xr2:uid="{00000000-000D-0000-FFFF-FFFF00000000}"/>
  </bookViews>
  <sheets>
    <sheet name="wycena początkowa" sheetId="1" r:id="rId1"/>
    <sheet name=" rozliczanie 2 lata" sheetId="2" r:id="rId2"/>
    <sheet name="rewaloryzacja" sheetId="4" r:id="rId3"/>
    <sheet name="rozliczanie od 3 roku" sheetId="5" r:id="rId4"/>
    <sheet name="zmienne opła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D5" i="6"/>
  <c r="D3" i="6"/>
  <c r="L8" i="5"/>
  <c r="K8" i="5"/>
  <c r="K10" i="5"/>
  <c r="K11" i="5" s="1"/>
  <c r="K12" i="5" s="1"/>
  <c r="K13" i="5" s="1"/>
  <c r="K14" i="5" s="1"/>
  <c r="K15" i="5" s="1"/>
  <c r="K9" i="5"/>
  <c r="J8" i="5"/>
  <c r="E8" i="5"/>
  <c r="D9" i="5"/>
  <c r="D10" i="5"/>
  <c r="D11" i="5"/>
  <c r="D12" i="5"/>
  <c r="D13" i="5"/>
  <c r="D14" i="5"/>
  <c r="D15" i="5"/>
  <c r="D8" i="5"/>
  <c r="D7" i="5"/>
  <c r="I6" i="5"/>
  <c r="C6" i="5"/>
  <c r="E9" i="4"/>
  <c r="E10" i="4"/>
  <c r="E11" i="4"/>
  <c r="E12" i="4"/>
  <c r="E13" i="4"/>
  <c r="E14" i="4"/>
  <c r="E15" i="4"/>
  <c r="E8" i="4"/>
  <c r="D9" i="4"/>
  <c r="F9" i="4" s="1"/>
  <c r="D8" i="4"/>
  <c r="H6" i="2"/>
  <c r="K7" i="5" l="1"/>
  <c r="F6" i="5"/>
  <c r="G6" i="5" s="1"/>
  <c r="C7" i="5" s="1"/>
  <c r="K6" i="5"/>
  <c r="L6" i="5" s="1"/>
  <c r="I7" i="5" s="1"/>
  <c r="L7" i="5" s="1"/>
  <c r="I8" i="5" s="1"/>
  <c r="I9" i="5" s="1"/>
  <c r="L9" i="5" s="1"/>
  <c r="I10" i="5" s="1"/>
  <c r="L10" i="5" s="1"/>
  <c r="I11" i="5" s="1"/>
  <c r="F10" i="4"/>
  <c r="D10" i="4"/>
  <c r="D11" i="4" s="1"/>
  <c r="F8" i="4"/>
  <c r="L11" i="5" l="1"/>
  <c r="I12" i="5" s="1"/>
  <c r="L12" i="5" s="1"/>
  <c r="I13" i="5" s="1"/>
  <c r="L13" i="5" s="1"/>
  <c r="I14" i="5" s="1"/>
  <c r="L14" i="5" s="1"/>
  <c r="I15" i="5" s="1"/>
  <c r="L15" i="5" s="1"/>
  <c r="F7" i="5"/>
  <c r="G7" i="5" s="1"/>
  <c r="C8" i="5" s="1"/>
  <c r="F11" i="4"/>
  <c r="D12" i="4"/>
  <c r="F8" i="5" l="1"/>
  <c r="G8" i="5" s="1"/>
  <c r="C9" i="5" s="1"/>
  <c r="D13" i="4"/>
  <c r="F12" i="4"/>
  <c r="F9" i="5" l="1"/>
  <c r="G9" i="5" s="1"/>
  <c r="C10" i="5" s="1"/>
  <c r="D14" i="4"/>
  <c r="F13" i="4"/>
  <c r="F10" i="5" l="1"/>
  <c r="G10" i="5" s="1"/>
  <c r="C11" i="5" s="1"/>
  <c r="D15" i="4"/>
  <c r="F15" i="4" s="1"/>
  <c r="F14" i="4"/>
  <c r="F16" i="4" s="1"/>
  <c r="F17" i="4" s="1"/>
  <c r="D16" i="4"/>
  <c r="F11" i="5" l="1"/>
  <c r="G11" i="5" s="1"/>
  <c r="C12" i="5" s="1"/>
  <c r="F12" i="5" l="1"/>
  <c r="G12" i="5" s="1"/>
  <c r="C13" i="5" s="1"/>
  <c r="F13" i="5" l="1"/>
  <c r="G13" i="5" s="1"/>
  <c r="C14" i="5" s="1"/>
  <c r="F14" i="5" l="1"/>
  <c r="G14" i="5" s="1"/>
  <c r="C15" i="5" s="1"/>
  <c r="F15" i="5" l="1"/>
  <c r="G15" i="5" s="1"/>
  <c r="E8" i="1" l="1"/>
  <c r="E9" i="1"/>
  <c r="E10" i="1"/>
  <c r="E11" i="1"/>
  <c r="E12" i="1"/>
  <c r="E13" i="1"/>
  <c r="E14" i="1"/>
  <c r="E15" i="1"/>
  <c r="E7" i="1"/>
  <c r="D8" i="2" l="1"/>
  <c r="D9" i="2"/>
  <c r="D10" i="2"/>
  <c r="D11" i="2"/>
  <c r="D12" i="2"/>
  <c r="D13" i="2"/>
  <c r="D14" i="2"/>
  <c r="D15" i="2"/>
  <c r="D7" i="2"/>
  <c r="F16" i="1"/>
  <c r="D16" i="1"/>
  <c r="F7" i="1"/>
  <c r="F8" i="1"/>
  <c r="F9" i="1"/>
  <c r="F10" i="1"/>
  <c r="F11" i="1"/>
  <c r="F12" i="1"/>
  <c r="F13" i="1"/>
  <c r="F14" i="1"/>
  <c r="F15" i="1"/>
  <c r="F6" i="1"/>
  <c r="E6" i="1"/>
  <c r="C6" i="2" l="1"/>
  <c r="E6" i="2" s="1"/>
  <c r="I13" i="2"/>
  <c r="I12" i="2"/>
  <c r="I8" i="2"/>
  <c r="I6" i="2" l="1"/>
  <c r="J6" i="2" s="1"/>
  <c r="H7" i="2" s="1"/>
  <c r="I14" i="2"/>
  <c r="I7" i="2"/>
  <c r="I10" i="2"/>
  <c r="I11" i="2"/>
  <c r="I15" i="2"/>
  <c r="I9" i="2"/>
  <c r="F6" i="2"/>
  <c r="C7" i="2" s="1"/>
  <c r="E7" i="2" s="1"/>
  <c r="F7" i="2" s="1"/>
  <c r="C8" i="2" s="1"/>
  <c r="E8" i="2" s="1"/>
  <c r="J7" i="2" l="1"/>
  <c r="H8" i="2" s="1"/>
  <c r="J8" i="2" s="1"/>
  <c r="H9" i="2" s="1"/>
  <c r="J9" i="2" s="1"/>
  <c r="H10" i="2" s="1"/>
  <c r="J10" i="2" s="1"/>
  <c r="H11" i="2" s="1"/>
  <c r="J11" i="2" s="1"/>
  <c r="H12" i="2" s="1"/>
  <c r="F8" i="2"/>
  <c r="C9" i="2" s="1"/>
  <c r="J12" i="2" l="1"/>
  <c r="H13" i="2" s="1"/>
  <c r="E9" i="2"/>
  <c r="F9" i="2" s="1"/>
  <c r="J13" i="2" l="1"/>
  <c r="H14" i="2" s="1"/>
  <c r="C10" i="2"/>
  <c r="J14" i="2" l="1"/>
  <c r="H15" i="2" s="1"/>
  <c r="J15" i="2" s="1"/>
  <c r="E10" i="2"/>
  <c r="F10" i="2" l="1"/>
  <c r="C11" i="2" s="1"/>
  <c r="E11" i="2" l="1"/>
  <c r="F11" i="2" l="1"/>
  <c r="C12" i="2" l="1"/>
  <c r="E12" i="2"/>
  <c r="F12" i="2" l="1"/>
  <c r="C13" i="2" s="1"/>
  <c r="E13" i="2" l="1"/>
  <c r="F13" i="2" l="1"/>
  <c r="C14" i="2" s="1"/>
  <c r="E14" i="2" l="1"/>
  <c r="F14" i="2" l="1"/>
  <c r="C15" i="2" s="1"/>
  <c r="E15" i="2" l="1"/>
  <c r="F15" i="2" s="1"/>
</calcChain>
</file>

<file path=xl/sharedStrings.xml><?xml version="1.0" encoding="utf-8"?>
<sst xmlns="http://schemas.openxmlformats.org/spreadsheetml/2006/main" count="35" uniqueCount="15">
  <si>
    <t>Rok</t>
  </si>
  <si>
    <t>wartość bieżąca</t>
  </si>
  <si>
    <t>opłaty leasingowe</t>
  </si>
  <si>
    <t>SUMA</t>
  </si>
  <si>
    <t>rok</t>
  </si>
  <si>
    <t>Saldo początkowe</t>
  </si>
  <si>
    <t>Saldo końcowe</t>
  </si>
  <si>
    <t>Koszty finansowe</t>
  </si>
  <si>
    <t xml:space="preserve"> </t>
  </si>
  <si>
    <t>Zobowiązanie z tytułu leasingu</t>
  </si>
  <si>
    <t>Opłaty leasingowe</t>
  </si>
  <si>
    <t>Aktywa z tytułu prawa użytkowania składnika aktywów</t>
  </si>
  <si>
    <t>Amortyzacja</t>
  </si>
  <si>
    <t>Korekta</t>
  </si>
  <si>
    <t>współczynnik dyskonta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</si>
</sst>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0\ _z_ł_-;\-* #,##0.00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164" fontId="3" fillId="0" borderId="0" xfId="1" applyNumberFormat="1" applyFont="1"/>
    <xf numFmtId="164" fontId="4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164" fontId="3" fillId="0" borderId="1" xfId="1" applyNumberFormat="1" applyFont="1" applyBorder="1"/>
    <xf numFmtId="165" fontId="3" fillId="0" borderId="0" xfId="0" applyNumberFormat="1" applyFont="1"/>
    <xf numFmtId="0" fontId="0" fillId="3" borderId="0" xfId="0" applyFill="1"/>
    <xf numFmtId="164" fontId="0" fillId="3" borderId="0" xfId="0" applyNumberFormat="1" applyFill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164" fontId="0" fillId="0" borderId="0" xfId="1" applyNumberFormat="1" applyFont="1"/>
    <xf numFmtId="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140" zoomScaleNormal="140" workbookViewId="0"/>
  </sheetViews>
  <sheetFormatPr defaultColWidth="8.85546875" defaultRowHeight="12" x14ac:dyDescent="0.2"/>
  <cols>
    <col min="1" max="2" width="8.85546875" style="1"/>
    <col min="3" max="3" width="5.140625" style="1" bestFit="1" customWidth="1"/>
    <col min="4" max="4" width="10.85546875" style="1" bestFit="1" customWidth="1"/>
    <col min="5" max="5" width="10" style="1" bestFit="1" customWidth="1"/>
    <col min="6" max="6" width="11" style="1" bestFit="1" customWidth="1"/>
    <col min="7" max="16384" width="8.85546875" style="1"/>
  </cols>
  <sheetData>
    <row r="1" spans="1:6" x14ac:dyDescent="0.2">
      <c r="A1" s="1" t="s">
        <v>8</v>
      </c>
    </row>
    <row r="4" spans="1:6" x14ac:dyDescent="0.2">
      <c r="E4" s="14">
        <v>0.05</v>
      </c>
    </row>
    <row r="5" spans="1:6" ht="36" x14ac:dyDescent="0.2">
      <c r="C5" s="4" t="s">
        <v>4</v>
      </c>
      <c r="D5" s="3" t="s">
        <v>2</v>
      </c>
      <c r="E5" s="3" t="s">
        <v>14</v>
      </c>
      <c r="F5" s="3" t="s">
        <v>1</v>
      </c>
    </row>
    <row r="6" spans="1:6" x14ac:dyDescent="0.2">
      <c r="C6" s="1">
        <v>1</v>
      </c>
      <c r="D6" s="12">
        <v>50000</v>
      </c>
      <c r="E6" s="17">
        <f>1</f>
        <v>1</v>
      </c>
      <c r="F6" s="12">
        <f>D6*E6</f>
        <v>50000</v>
      </c>
    </row>
    <row r="7" spans="1:6" x14ac:dyDescent="0.2">
      <c r="C7" s="1">
        <v>2</v>
      </c>
      <c r="D7" s="12">
        <v>50000</v>
      </c>
      <c r="E7" s="17">
        <f>1/(1+$E$4)^C6</f>
        <v>0.95238095238095233</v>
      </c>
      <c r="F7" s="12">
        <f t="shared" ref="F7:F15" si="0">D7*E7</f>
        <v>47619.047619047618</v>
      </c>
    </row>
    <row r="8" spans="1:6" x14ac:dyDescent="0.2">
      <c r="C8" s="1">
        <v>3</v>
      </c>
      <c r="D8" s="12">
        <v>50000</v>
      </c>
      <c r="E8" s="17">
        <f t="shared" ref="E8:E15" si="1">1/(1+$E$4)^C7</f>
        <v>0.90702947845804982</v>
      </c>
      <c r="F8" s="12">
        <f t="shared" si="0"/>
        <v>45351.473922902493</v>
      </c>
    </row>
    <row r="9" spans="1:6" x14ac:dyDescent="0.2">
      <c r="C9" s="1">
        <v>4</v>
      </c>
      <c r="D9" s="12">
        <v>50000</v>
      </c>
      <c r="E9" s="17">
        <f t="shared" si="1"/>
        <v>0.86383759853147601</v>
      </c>
      <c r="F9" s="12">
        <f t="shared" si="0"/>
        <v>43191.879926573798</v>
      </c>
    </row>
    <row r="10" spans="1:6" x14ac:dyDescent="0.2">
      <c r="C10" s="1">
        <v>5</v>
      </c>
      <c r="D10" s="12">
        <v>50000</v>
      </c>
      <c r="E10" s="17">
        <f t="shared" si="1"/>
        <v>0.82270247479188197</v>
      </c>
      <c r="F10" s="12">
        <f t="shared" si="0"/>
        <v>41135.123739594099</v>
      </c>
    </row>
    <row r="11" spans="1:6" x14ac:dyDescent="0.2">
      <c r="C11" s="1">
        <v>6</v>
      </c>
      <c r="D11" s="12">
        <v>50000</v>
      </c>
      <c r="E11" s="17">
        <f t="shared" si="1"/>
        <v>0.78352616646845896</v>
      </c>
      <c r="F11" s="12">
        <f t="shared" si="0"/>
        <v>39176.308323422949</v>
      </c>
    </row>
    <row r="12" spans="1:6" x14ac:dyDescent="0.2">
      <c r="C12" s="1">
        <v>7</v>
      </c>
      <c r="D12" s="12">
        <v>50000</v>
      </c>
      <c r="E12" s="17">
        <f t="shared" si="1"/>
        <v>0.74621539663662761</v>
      </c>
      <c r="F12" s="12">
        <f t="shared" si="0"/>
        <v>37310.769831831378</v>
      </c>
    </row>
    <row r="13" spans="1:6" x14ac:dyDescent="0.2">
      <c r="C13" s="1">
        <v>8</v>
      </c>
      <c r="D13" s="12">
        <v>50000</v>
      </c>
      <c r="E13" s="17">
        <f t="shared" si="1"/>
        <v>0.71068133013012147</v>
      </c>
      <c r="F13" s="12">
        <f t="shared" si="0"/>
        <v>35534.066506506075</v>
      </c>
    </row>
    <row r="14" spans="1:6" x14ac:dyDescent="0.2">
      <c r="C14" s="1">
        <v>9</v>
      </c>
      <c r="D14" s="12">
        <v>50000</v>
      </c>
      <c r="E14" s="17">
        <f t="shared" si="1"/>
        <v>0.67683936202868722</v>
      </c>
      <c r="F14" s="12">
        <f t="shared" si="0"/>
        <v>33841.968101434359</v>
      </c>
    </row>
    <row r="15" spans="1:6" x14ac:dyDescent="0.2">
      <c r="C15" s="1">
        <v>10</v>
      </c>
      <c r="D15" s="16">
        <v>50000</v>
      </c>
      <c r="E15" s="17">
        <f t="shared" si="1"/>
        <v>0.64460891621779726</v>
      </c>
      <c r="F15" s="16">
        <f t="shared" si="0"/>
        <v>32230.445810889862</v>
      </c>
    </row>
    <row r="16" spans="1:6" x14ac:dyDescent="0.2">
      <c r="C16" s="2" t="s">
        <v>3</v>
      </c>
      <c r="D16" s="13">
        <f>SUM(D6:D15)</f>
        <v>500000</v>
      </c>
      <c r="E16" s="13"/>
      <c r="F16" s="13">
        <f t="shared" ref="F16" si="2">SUM(F6:F15)</f>
        <v>405391.08378220268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5"/>
  <sheetViews>
    <sheetView workbookViewId="0"/>
  </sheetViews>
  <sheetFormatPr defaultRowHeight="15" x14ac:dyDescent="0.25"/>
  <cols>
    <col min="2" max="2" width="4.28515625" bestFit="1" customWidth="1"/>
    <col min="3" max="3" width="12.85546875" bestFit="1" customWidth="1"/>
    <col min="4" max="5" width="11.85546875" bestFit="1" customWidth="1"/>
    <col min="6" max="6" width="13.28515625" bestFit="1" customWidth="1"/>
    <col min="7" max="7" width="3.28515625" customWidth="1"/>
    <col min="8" max="8" width="18.140625" customWidth="1"/>
    <col min="9" max="9" width="15.42578125" customWidth="1"/>
    <col min="10" max="10" width="15" customWidth="1"/>
  </cols>
  <sheetData>
    <row r="3" spans="1:10" x14ac:dyDescent="0.25">
      <c r="A3" t="s">
        <v>8</v>
      </c>
      <c r="E3" s="5">
        <v>0.05</v>
      </c>
    </row>
    <row r="4" spans="1:10" x14ac:dyDescent="0.25">
      <c r="B4" s="25" t="s">
        <v>9</v>
      </c>
      <c r="C4" s="25"/>
      <c r="D4" s="25"/>
      <c r="E4" s="25"/>
      <c r="F4" s="25"/>
      <c r="H4" s="25" t="s">
        <v>11</v>
      </c>
      <c r="I4" s="25"/>
      <c r="J4" s="25"/>
    </row>
    <row r="5" spans="1:10" ht="30" x14ac:dyDescent="0.25">
      <c r="B5" s="7" t="s">
        <v>0</v>
      </c>
      <c r="C5" s="6" t="s">
        <v>5</v>
      </c>
      <c r="D5" s="6" t="s">
        <v>10</v>
      </c>
      <c r="E5" s="6" t="s">
        <v>7</v>
      </c>
      <c r="F5" s="6" t="s">
        <v>6</v>
      </c>
      <c r="G5" s="6"/>
      <c r="H5" s="6" t="s">
        <v>5</v>
      </c>
      <c r="I5" s="6" t="s">
        <v>12</v>
      </c>
      <c r="J5" s="6" t="s">
        <v>6</v>
      </c>
    </row>
    <row r="6" spans="1:10" x14ac:dyDescent="0.25">
      <c r="B6">
        <v>1</v>
      </c>
      <c r="C6" s="8">
        <f>'wycena początkowa'!F16-50000</f>
        <v>355391.08378220268</v>
      </c>
      <c r="D6" s="8">
        <v>0</v>
      </c>
      <c r="E6" s="8">
        <f>(C6+D6)*$E$3</f>
        <v>17769.554189110135</v>
      </c>
      <c r="F6" s="8">
        <f t="shared" ref="F6:F15" si="0">C6+D6+E6</f>
        <v>373160.6379713128</v>
      </c>
      <c r="G6" s="8"/>
      <c r="H6" s="8">
        <f>'wycena początkowa'!F16</f>
        <v>405391.08378220268</v>
      </c>
      <c r="I6" s="8">
        <f>$H$6/10</f>
        <v>40539.10837822027</v>
      </c>
      <c r="J6" s="8">
        <f>H6-I6</f>
        <v>364851.97540398239</v>
      </c>
    </row>
    <row r="7" spans="1:10" x14ac:dyDescent="0.25">
      <c r="B7">
        <v>2</v>
      </c>
      <c r="C7" s="8">
        <f>F6</f>
        <v>373160.6379713128</v>
      </c>
      <c r="D7" s="8">
        <f>-'wycena początkowa'!D7</f>
        <v>-50000</v>
      </c>
      <c r="E7" s="8">
        <f t="shared" ref="E7:E15" si="1">(C7+D7)*$E$3</f>
        <v>16158.031898565641</v>
      </c>
      <c r="F7" s="8">
        <f t="shared" si="0"/>
        <v>339318.66986987845</v>
      </c>
      <c r="G7" s="8"/>
      <c r="H7" s="8">
        <f>J6</f>
        <v>364851.97540398239</v>
      </c>
      <c r="I7" s="8">
        <f t="shared" ref="I7:I15" si="2">$H$6/10</f>
        <v>40539.10837822027</v>
      </c>
      <c r="J7" s="8">
        <f t="shared" ref="J7:J15" si="3">H7-I7</f>
        <v>324312.8670257621</v>
      </c>
    </row>
    <row r="8" spans="1:10" x14ac:dyDescent="0.25">
      <c r="B8" s="18">
        <v>3</v>
      </c>
      <c r="C8" s="19">
        <f t="shared" ref="C8:C15" si="4">F7</f>
        <v>339318.66986987845</v>
      </c>
      <c r="D8" s="19">
        <f>-'wycena początkowa'!D8</f>
        <v>-50000</v>
      </c>
      <c r="E8" s="19">
        <f t="shared" si="1"/>
        <v>14465.933493493923</v>
      </c>
      <c r="F8" s="19">
        <f t="shared" si="0"/>
        <v>303784.60336337239</v>
      </c>
      <c r="G8" s="19"/>
      <c r="H8" s="19">
        <f t="shared" ref="H8:H15" si="5">J7</f>
        <v>324312.8670257621</v>
      </c>
      <c r="I8" s="19">
        <f t="shared" si="2"/>
        <v>40539.10837822027</v>
      </c>
      <c r="J8" s="19">
        <f t="shared" si="3"/>
        <v>283773.75864754181</v>
      </c>
    </row>
    <row r="9" spans="1:10" x14ac:dyDescent="0.25">
      <c r="B9" s="18">
        <v>4</v>
      </c>
      <c r="C9" s="19">
        <f t="shared" si="4"/>
        <v>303784.60336337239</v>
      </c>
      <c r="D9" s="19">
        <f>-'wycena początkowa'!D9</f>
        <v>-50000</v>
      </c>
      <c r="E9" s="19">
        <f t="shared" si="1"/>
        <v>12689.23016816862</v>
      </c>
      <c r="F9" s="19">
        <f t="shared" si="0"/>
        <v>266473.83353154099</v>
      </c>
      <c r="G9" s="19"/>
      <c r="H9" s="19">
        <f t="shared" si="5"/>
        <v>283773.75864754181</v>
      </c>
      <c r="I9" s="19">
        <f t="shared" si="2"/>
        <v>40539.10837822027</v>
      </c>
      <c r="J9" s="19">
        <f t="shared" si="3"/>
        <v>243234.65026932154</v>
      </c>
    </row>
    <row r="10" spans="1:10" x14ac:dyDescent="0.25">
      <c r="B10" s="18">
        <v>5</v>
      </c>
      <c r="C10" s="19">
        <f t="shared" si="4"/>
        <v>266473.83353154099</v>
      </c>
      <c r="D10" s="19">
        <f>-'wycena początkowa'!D10</f>
        <v>-50000</v>
      </c>
      <c r="E10" s="19">
        <f t="shared" si="1"/>
        <v>10823.691676577051</v>
      </c>
      <c r="F10" s="19">
        <f t="shared" si="0"/>
        <v>227297.52520811805</v>
      </c>
      <c r="G10" s="19"/>
      <c r="H10" s="19">
        <f t="shared" si="5"/>
        <v>243234.65026932154</v>
      </c>
      <c r="I10" s="19">
        <f t="shared" si="2"/>
        <v>40539.10837822027</v>
      </c>
      <c r="J10" s="19">
        <f t="shared" si="3"/>
        <v>202695.54189110128</v>
      </c>
    </row>
    <row r="11" spans="1:10" x14ac:dyDescent="0.25">
      <c r="B11" s="18">
        <v>6</v>
      </c>
      <c r="C11" s="19">
        <f t="shared" si="4"/>
        <v>227297.52520811805</v>
      </c>
      <c r="D11" s="19">
        <f>-'wycena początkowa'!D11</f>
        <v>-50000</v>
      </c>
      <c r="E11" s="19">
        <f t="shared" si="1"/>
        <v>8864.8762604059029</v>
      </c>
      <c r="F11" s="19">
        <f t="shared" si="0"/>
        <v>186162.40146852395</v>
      </c>
      <c r="G11" s="19"/>
      <c r="H11" s="19">
        <f t="shared" si="5"/>
        <v>202695.54189110128</v>
      </c>
      <c r="I11" s="19">
        <f t="shared" si="2"/>
        <v>40539.10837822027</v>
      </c>
      <c r="J11" s="19">
        <f t="shared" si="3"/>
        <v>162156.43351288102</v>
      </c>
    </row>
    <row r="12" spans="1:10" x14ac:dyDescent="0.25">
      <c r="B12" s="18">
        <v>7</v>
      </c>
      <c r="C12" s="19">
        <f t="shared" si="4"/>
        <v>186162.40146852395</v>
      </c>
      <c r="D12" s="19">
        <f>-'wycena początkowa'!D12</f>
        <v>-50000</v>
      </c>
      <c r="E12" s="19">
        <f t="shared" si="1"/>
        <v>6808.1200734261984</v>
      </c>
      <c r="F12" s="19">
        <f t="shared" si="0"/>
        <v>142970.52154195015</v>
      </c>
      <c r="G12" s="19"/>
      <c r="H12" s="19">
        <f t="shared" si="5"/>
        <v>162156.43351288102</v>
      </c>
      <c r="I12" s="19">
        <f t="shared" si="2"/>
        <v>40539.10837822027</v>
      </c>
      <c r="J12" s="19">
        <f t="shared" si="3"/>
        <v>121617.32513466076</v>
      </c>
    </row>
    <row r="13" spans="1:10" x14ac:dyDescent="0.25">
      <c r="B13" s="18">
        <v>8</v>
      </c>
      <c r="C13" s="19">
        <f t="shared" si="4"/>
        <v>142970.52154195015</v>
      </c>
      <c r="D13" s="19">
        <f>-'wycena początkowa'!D13</f>
        <v>-50000</v>
      </c>
      <c r="E13" s="19">
        <f t="shared" si="1"/>
        <v>4648.5260770975074</v>
      </c>
      <c r="F13" s="19">
        <f t="shared" si="0"/>
        <v>97619.047619047662</v>
      </c>
      <c r="G13" s="19"/>
      <c r="H13" s="19">
        <f t="shared" si="5"/>
        <v>121617.32513466076</v>
      </c>
      <c r="I13" s="19">
        <f t="shared" si="2"/>
        <v>40539.10837822027</v>
      </c>
      <c r="J13" s="19">
        <f t="shared" si="3"/>
        <v>81078.216756440495</v>
      </c>
    </row>
    <row r="14" spans="1:10" x14ac:dyDescent="0.25">
      <c r="B14" s="18">
        <v>9</v>
      </c>
      <c r="C14" s="19">
        <f t="shared" si="4"/>
        <v>97619.047619047662</v>
      </c>
      <c r="D14" s="19">
        <f>-'wycena początkowa'!D14</f>
        <v>-50000</v>
      </c>
      <c r="E14" s="19">
        <f t="shared" si="1"/>
        <v>2380.952380952383</v>
      </c>
      <c r="F14" s="19">
        <f t="shared" si="0"/>
        <v>50000.000000000044</v>
      </c>
      <c r="G14" s="19"/>
      <c r="H14" s="19">
        <f t="shared" si="5"/>
        <v>81078.216756440495</v>
      </c>
      <c r="I14" s="19">
        <f t="shared" si="2"/>
        <v>40539.10837822027</v>
      </c>
      <c r="J14" s="19">
        <f t="shared" si="3"/>
        <v>40539.108378220226</v>
      </c>
    </row>
    <row r="15" spans="1:10" x14ac:dyDescent="0.25">
      <c r="B15" s="18">
        <v>10</v>
      </c>
      <c r="C15" s="19">
        <f t="shared" si="4"/>
        <v>50000.000000000044</v>
      </c>
      <c r="D15" s="19">
        <f>-'wycena początkowa'!D15</f>
        <v>-50000</v>
      </c>
      <c r="E15" s="19">
        <f t="shared" si="1"/>
        <v>2.1827872842550281E-12</v>
      </c>
      <c r="F15" s="19">
        <f t="shared" si="0"/>
        <v>4.5838532969355582E-11</v>
      </c>
      <c r="G15" s="19"/>
      <c r="H15" s="19">
        <f t="shared" si="5"/>
        <v>40539.108378220226</v>
      </c>
      <c r="I15" s="19">
        <f t="shared" si="2"/>
        <v>40539.10837822027</v>
      </c>
      <c r="J15" s="19">
        <f t="shared" si="3"/>
        <v>0</v>
      </c>
    </row>
  </sheetData>
  <mergeCells count="2">
    <mergeCell ref="B4:F4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9"/>
  <sheetViews>
    <sheetView zoomScale="140" zoomScaleNormal="140" workbookViewId="0"/>
  </sheetViews>
  <sheetFormatPr defaultColWidth="8.85546875" defaultRowHeight="12" x14ac:dyDescent="0.2"/>
  <cols>
    <col min="1" max="2" width="8.85546875" style="1"/>
    <col min="3" max="3" width="5.140625" style="1" bestFit="1" customWidth="1"/>
    <col min="4" max="4" width="10.85546875" style="1" bestFit="1" customWidth="1"/>
    <col min="5" max="5" width="10" style="1" bestFit="1" customWidth="1"/>
    <col min="6" max="6" width="11" style="1" bestFit="1" customWidth="1"/>
    <col min="7" max="16384" width="8.85546875" style="1"/>
  </cols>
  <sheetData>
    <row r="4" spans="3:6" x14ac:dyDescent="0.2">
      <c r="E4" s="14">
        <v>0.05</v>
      </c>
    </row>
    <row r="5" spans="3:6" ht="36" x14ac:dyDescent="0.2">
      <c r="C5" s="4" t="s">
        <v>4</v>
      </c>
      <c r="D5" s="3" t="s">
        <v>2</v>
      </c>
      <c r="E5" s="3" t="s">
        <v>14</v>
      </c>
      <c r="F5" s="3" t="s">
        <v>1</v>
      </c>
    </row>
    <row r="6" spans="3:6" x14ac:dyDescent="0.2">
      <c r="C6" s="1">
        <v>1</v>
      </c>
      <c r="D6" s="12"/>
      <c r="E6" s="17"/>
      <c r="F6" s="12"/>
    </row>
    <row r="7" spans="3:6" x14ac:dyDescent="0.2">
      <c r="C7" s="1">
        <v>2</v>
      </c>
      <c r="D7" s="12"/>
      <c r="E7" s="17"/>
      <c r="F7" s="12"/>
    </row>
    <row r="8" spans="3:6" x14ac:dyDescent="0.2">
      <c r="C8" s="1">
        <v>3</v>
      </c>
      <c r="D8" s="12">
        <f>50000*1.35/1.25</f>
        <v>54000</v>
      </c>
      <c r="E8" s="17">
        <f>1/(1+$E$4)^(C8-3)</f>
        <v>1</v>
      </c>
      <c r="F8" s="12">
        <f t="shared" ref="F8:F15" si="0">D8*E8</f>
        <v>54000</v>
      </c>
    </row>
    <row r="9" spans="3:6" x14ac:dyDescent="0.2">
      <c r="C9" s="1">
        <v>4</v>
      </c>
      <c r="D9" s="12">
        <f>D8</f>
        <v>54000</v>
      </c>
      <c r="E9" s="17">
        <f t="shared" ref="E9:E15" si="1">1/(1+$E$4)^(C9-3)</f>
        <v>0.95238095238095233</v>
      </c>
      <c r="F9" s="12">
        <f t="shared" si="0"/>
        <v>51428.571428571428</v>
      </c>
    </row>
    <row r="10" spans="3:6" x14ac:dyDescent="0.2">
      <c r="C10" s="1">
        <v>5</v>
      </c>
      <c r="D10" s="12">
        <f t="shared" ref="D10:D15" si="2">D9</f>
        <v>54000</v>
      </c>
      <c r="E10" s="17">
        <f t="shared" si="1"/>
        <v>0.90702947845804982</v>
      </c>
      <c r="F10" s="12">
        <f t="shared" si="0"/>
        <v>48979.591836734689</v>
      </c>
    </row>
    <row r="11" spans="3:6" x14ac:dyDescent="0.2">
      <c r="C11" s="1">
        <v>6</v>
      </c>
      <c r="D11" s="12">
        <f t="shared" si="2"/>
        <v>54000</v>
      </c>
      <c r="E11" s="17">
        <f t="shared" si="1"/>
        <v>0.86383759853147601</v>
      </c>
      <c r="F11" s="12">
        <f t="shared" si="0"/>
        <v>46647.230320699702</v>
      </c>
    </row>
    <row r="12" spans="3:6" x14ac:dyDescent="0.2">
      <c r="C12" s="1">
        <v>7</v>
      </c>
      <c r="D12" s="12">
        <f t="shared" si="2"/>
        <v>54000</v>
      </c>
      <c r="E12" s="17">
        <f t="shared" si="1"/>
        <v>0.82270247479188197</v>
      </c>
      <c r="F12" s="12">
        <f t="shared" si="0"/>
        <v>44425.933638761628</v>
      </c>
    </row>
    <row r="13" spans="3:6" x14ac:dyDescent="0.2">
      <c r="C13" s="1">
        <v>8</v>
      </c>
      <c r="D13" s="12">
        <f t="shared" si="2"/>
        <v>54000</v>
      </c>
      <c r="E13" s="17">
        <f t="shared" si="1"/>
        <v>0.78352616646845896</v>
      </c>
      <c r="F13" s="12">
        <f t="shared" si="0"/>
        <v>42310.412989296783</v>
      </c>
    </row>
    <row r="14" spans="3:6" x14ac:dyDescent="0.2">
      <c r="C14" s="1">
        <v>9</v>
      </c>
      <c r="D14" s="12">
        <f t="shared" si="2"/>
        <v>54000</v>
      </c>
      <c r="E14" s="17">
        <f t="shared" si="1"/>
        <v>0.74621539663662761</v>
      </c>
      <c r="F14" s="12">
        <f t="shared" si="0"/>
        <v>40295.631418377889</v>
      </c>
    </row>
    <row r="15" spans="3:6" x14ac:dyDescent="0.2">
      <c r="C15" s="1">
        <v>10</v>
      </c>
      <c r="D15" s="12">
        <f t="shared" si="2"/>
        <v>54000</v>
      </c>
      <c r="E15" s="17">
        <f t="shared" si="1"/>
        <v>0.71068133013012147</v>
      </c>
      <c r="F15" s="16">
        <f t="shared" si="0"/>
        <v>38376.791827026558</v>
      </c>
    </row>
    <row r="16" spans="3:6" x14ac:dyDescent="0.2">
      <c r="C16" s="2" t="s">
        <v>3</v>
      </c>
      <c r="D16" s="13">
        <f>SUM(D6:D15)</f>
        <v>432000</v>
      </c>
      <c r="E16" s="13"/>
      <c r="F16" s="13">
        <f t="shared" ref="F16" si="3">SUM(F6:F15)</f>
        <v>366464.16345946869</v>
      </c>
    </row>
    <row r="17" spans="5:6" x14ac:dyDescent="0.2">
      <c r="F17" s="15">
        <f>F16-' rozliczanie 2 lata'!F7</f>
        <v>27145.493589590245</v>
      </c>
    </row>
    <row r="19" spans="5:6" x14ac:dyDescent="0.2">
      <c r="E19" s="1" t="s">
        <v>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16"/>
  <sheetViews>
    <sheetView workbookViewId="0"/>
  </sheetViews>
  <sheetFormatPr defaultRowHeight="15" x14ac:dyDescent="0.25"/>
  <cols>
    <col min="2" max="2" width="4.28515625" bestFit="1" customWidth="1"/>
    <col min="3" max="4" width="11.85546875" customWidth="1"/>
    <col min="5" max="5" width="11.85546875" style="11" customWidth="1"/>
    <col min="6" max="7" width="11.85546875" customWidth="1"/>
    <col min="8" max="8" width="2.42578125" customWidth="1"/>
    <col min="9" max="9" width="12.85546875" customWidth="1"/>
    <col min="10" max="10" width="12.85546875" style="11" customWidth="1"/>
    <col min="11" max="12" width="12.85546875" customWidth="1"/>
  </cols>
  <sheetData>
    <row r="3" spans="2:12" x14ac:dyDescent="0.25">
      <c r="F3" s="5">
        <v>0.05</v>
      </c>
    </row>
    <row r="4" spans="2:12" x14ac:dyDescent="0.25">
      <c r="B4" s="25" t="s">
        <v>9</v>
      </c>
      <c r="C4" s="25"/>
      <c r="D4" s="25"/>
      <c r="E4" s="25"/>
      <c r="F4" s="25"/>
      <c r="G4" s="25"/>
      <c r="I4" s="25" t="s">
        <v>11</v>
      </c>
      <c r="J4" s="25"/>
      <c r="K4" s="25"/>
      <c r="L4" s="25"/>
    </row>
    <row r="5" spans="2:12" ht="30" x14ac:dyDescent="0.25">
      <c r="B5" s="7" t="s">
        <v>0</v>
      </c>
      <c r="C5" s="6" t="s">
        <v>5</v>
      </c>
      <c r="D5" s="6" t="s">
        <v>10</v>
      </c>
      <c r="E5" s="9" t="s">
        <v>13</v>
      </c>
      <c r="F5" s="6" t="s">
        <v>7</v>
      </c>
      <c r="G5" s="6" t="s">
        <v>6</v>
      </c>
      <c r="H5" s="6"/>
      <c r="I5" s="6" t="s">
        <v>5</v>
      </c>
      <c r="J5" s="9" t="s">
        <v>13</v>
      </c>
      <c r="K5" s="6" t="s">
        <v>12</v>
      </c>
      <c r="L5" s="6" t="s">
        <v>6</v>
      </c>
    </row>
    <row r="6" spans="2:12" x14ac:dyDescent="0.25">
      <c r="B6">
        <v>1</v>
      </c>
      <c r="C6" s="8">
        <f>'wycena początkowa'!F16-50000</f>
        <v>355391.08378220268</v>
      </c>
      <c r="D6" s="8">
        <v>0</v>
      </c>
      <c r="E6" s="10"/>
      <c r="F6" s="8">
        <f>(C6+D6)*$F$3</f>
        <v>17769.554189110135</v>
      </c>
      <c r="G6" s="8">
        <f t="shared" ref="G6:G15" si="0">C6+D6+F6</f>
        <v>373160.6379713128</v>
      </c>
      <c r="H6" s="8"/>
      <c r="I6" s="8">
        <f>'wycena początkowa'!F16</f>
        <v>405391.08378220268</v>
      </c>
      <c r="J6" s="10"/>
      <c r="K6" s="8">
        <f>$I$6/10</f>
        <v>40539.10837822027</v>
      </c>
      <c r="L6" s="8">
        <f>I6-K6</f>
        <v>364851.97540398239</v>
      </c>
    </row>
    <row r="7" spans="2:12" x14ac:dyDescent="0.25">
      <c r="B7">
        <v>2</v>
      </c>
      <c r="C7" s="8">
        <f>G6</f>
        <v>373160.6379713128</v>
      </c>
      <c r="D7" s="8">
        <f>-'wycena początkowa'!D7</f>
        <v>-50000</v>
      </c>
      <c r="E7" s="10"/>
      <c r="F7" s="8">
        <f t="shared" ref="F7:F15" si="1">(C7+D7)*$F$3</f>
        <v>16158.031898565641</v>
      </c>
      <c r="G7" s="8">
        <f t="shared" si="0"/>
        <v>339318.66986987845</v>
      </c>
      <c r="H7" s="8"/>
      <c r="I7" s="8">
        <f>L6</f>
        <v>364851.97540398239</v>
      </c>
      <c r="J7" s="10"/>
      <c r="K7" s="8">
        <f t="shared" ref="K7" si="2">$I$6/10</f>
        <v>40539.10837822027</v>
      </c>
      <c r="L7" s="8">
        <f t="shared" ref="L7:L15" si="3">I7-K7</f>
        <v>324312.8670257621</v>
      </c>
    </row>
    <row r="8" spans="2:12" x14ac:dyDescent="0.25">
      <c r="B8" s="20">
        <v>3</v>
      </c>
      <c r="C8" s="21">
        <f t="shared" ref="C8:C15" si="4">G7</f>
        <v>339318.66986987845</v>
      </c>
      <c r="D8" s="21">
        <f>-rewaloryzacja!D8</f>
        <v>-54000</v>
      </c>
      <c r="E8" s="22">
        <f>rewaloryzacja!F17</f>
        <v>27145.493589590245</v>
      </c>
      <c r="F8" s="21">
        <f>(C8+D8+E8)*$F$3</f>
        <v>15623.208172973435</v>
      </c>
      <c r="G8" s="21">
        <f>C8+D8+E8+F8</f>
        <v>328087.37163244211</v>
      </c>
      <c r="H8" s="21"/>
      <c r="I8" s="21">
        <f t="shared" ref="I8:I15" si="5">L7</f>
        <v>324312.8670257621</v>
      </c>
      <c r="J8" s="22">
        <f>E8</f>
        <v>27145.493589590245</v>
      </c>
      <c r="K8" s="21">
        <f>($I$8+J8)/8</f>
        <v>43932.295076919043</v>
      </c>
      <c r="L8" s="21">
        <f>I8+J8-K8</f>
        <v>307526.06553843332</v>
      </c>
    </row>
    <row r="9" spans="2:12" x14ac:dyDescent="0.25">
      <c r="B9" s="20">
        <v>4</v>
      </c>
      <c r="C9" s="21">
        <f t="shared" si="4"/>
        <v>328087.37163244211</v>
      </c>
      <c r="D9" s="21">
        <f>-rewaloryzacja!D9</f>
        <v>-54000</v>
      </c>
      <c r="E9" s="22"/>
      <c r="F9" s="21">
        <f t="shared" si="1"/>
        <v>13704.368581622106</v>
      </c>
      <c r="G9" s="21">
        <f t="shared" si="0"/>
        <v>287791.74021406419</v>
      </c>
      <c r="H9" s="21"/>
      <c r="I9" s="21">
        <f t="shared" si="5"/>
        <v>307526.06553843332</v>
      </c>
      <c r="J9" s="22"/>
      <c r="K9" s="21">
        <f>K8</f>
        <v>43932.295076919043</v>
      </c>
      <c r="L9" s="21">
        <f t="shared" si="3"/>
        <v>263593.7704615143</v>
      </c>
    </row>
    <row r="10" spans="2:12" x14ac:dyDescent="0.25">
      <c r="B10" s="20">
        <v>5</v>
      </c>
      <c r="C10" s="21">
        <f t="shared" si="4"/>
        <v>287791.74021406419</v>
      </c>
      <c r="D10" s="21">
        <f>-rewaloryzacja!D10</f>
        <v>-54000</v>
      </c>
      <c r="E10" s="22"/>
      <c r="F10" s="21">
        <f t="shared" si="1"/>
        <v>11689.58701070321</v>
      </c>
      <c r="G10" s="21">
        <f t="shared" si="0"/>
        <v>245481.32722476742</v>
      </c>
      <c r="H10" s="21"/>
      <c r="I10" s="21">
        <f t="shared" si="5"/>
        <v>263593.7704615143</v>
      </c>
      <c r="J10" s="22"/>
      <c r="K10" s="21">
        <f t="shared" ref="K10:K15" si="6">K9</f>
        <v>43932.295076919043</v>
      </c>
      <c r="L10" s="21">
        <f t="shared" si="3"/>
        <v>219661.47538459525</v>
      </c>
    </row>
    <row r="11" spans="2:12" x14ac:dyDescent="0.25">
      <c r="B11" s="20">
        <v>6</v>
      </c>
      <c r="C11" s="21">
        <f t="shared" si="4"/>
        <v>245481.32722476742</v>
      </c>
      <c r="D11" s="21">
        <f>-rewaloryzacja!D11</f>
        <v>-54000</v>
      </c>
      <c r="E11" s="22"/>
      <c r="F11" s="21">
        <f t="shared" si="1"/>
        <v>9574.0663612383705</v>
      </c>
      <c r="G11" s="21">
        <f t="shared" si="0"/>
        <v>201055.39358600578</v>
      </c>
      <c r="H11" s="21"/>
      <c r="I11" s="21">
        <f t="shared" si="5"/>
        <v>219661.47538459525</v>
      </c>
      <c r="J11" s="22"/>
      <c r="K11" s="21">
        <f t="shared" si="6"/>
        <v>43932.295076919043</v>
      </c>
      <c r="L11" s="21">
        <f t="shared" si="3"/>
        <v>175729.1803076762</v>
      </c>
    </row>
    <row r="12" spans="2:12" x14ac:dyDescent="0.25">
      <c r="B12" s="20">
        <v>7</v>
      </c>
      <c r="C12" s="21">
        <f t="shared" si="4"/>
        <v>201055.39358600578</v>
      </c>
      <c r="D12" s="21">
        <f>-rewaloryzacja!D12</f>
        <v>-54000</v>
      </c>
      <c r="E12" s="22"/>
      <c r="F12" s="21">
        <f t="shared" si="1"/>
        <v>7352.7696793002897</v>
      </c>
      <c r="G12" s="21">
        <f t="shared" si="0"/>
        <v>154408.16326530607</v>
      </c>
      <c r="H12" s="21"/>
      <c r="I12" s="21">
        <f t="shared" si="5"/>
        <v>175729.1803076762</v>
      </c>
      <c r="J12" s="22"/>
      <c r="K12" s="21">
        <f t="shared" si="6"/>
        <v>43932.295076919043</v>
      </c>
      <c r="L12" s="21">
        <f t="shared" si="3"/>
        <v>131796.88523075715</v>
      </c>
    </row>
    <row r="13" spans="2:12" x14ac:dyDescent="0.25">
      <c r="B13" s="20">
        <v>8</v>
      </c>
      <c r="C13" s="21">
        <f t="shared" si="4"/>
        <v>154408.16326530607</v>
      </c>
      <c r="D13" s="21">
        <f>-rewaloryzacja!D13</f>
        <v>-54000</v>
      </c>
      <c r="E13" s="22"/>
      <c r="F13" s="21">
        <f t="shared" si="1"/>
        <v>5020.4081632653033</v>
      </c>
      <c r="G13" s="21">
        <f t="shared" si="0"/>
        <v>105428.57142857136</v>
      </c>
      <c r="H13" s="21"/>
      <c r="I13" s="21">
        <f t="shared" si="5"/>
        <v>131796.88523075715</v>
      </c>
      <c r="J13" s="22"/>
      <c r="K13" s="21">
        <f t="shared" si="6"/>
        <v>43932.295076919043</v>
      </c>
      <c r="L13" s="21">
        <f t="shared" si="3"/>
        <v>87864.5901538381</v>
      </c>
    </row>
    <row r="14" spans="2:12" x14ac:dyDescent="0.25">
      <c r="B14" s="20">
        <v>9</v>
      </c>
      <c r="C14" s="21">
        <f t="shared" si="4"/>
        <v>105428.57142857136</v>
      </c>
      <c r="D14" s="21">
        <f>-rewaloryzacja!D14</f>
        <v>-54000</v>
      </c>
      <c r="E14" s="22"/>
      <c r="F14" s="21">
        <f t="shared" si="1"/>
        <v>2571.4285714285684</v>
      </c>
      <c r="G14" s="21">
        <f t="shared" si="0"/>
        <v>53999.999999999927</v>
      </c>
      <c r="H14" s="21"/>
      <c r="I14" s="21">
        <f t="shared" si="5"/>
        <v>87864.5901538381</v>
      </c>
      <c r="J14" s="22"/>
      <c r="K14" s="21">
        <f t="shared" si="6"/>
        <v>43932.295076919043</v>
      </c>
      <c r="L14" s="21">
        <f t="shared" si="3"/>
        <v>43932.295076919057</v>
      </c>
    </row>
    <row r="15" spans="2:12" x14ac:dyDescent="0.25">
      <c r="B15" s="20">
        <v>10</v>
      </c>
      <c r="C15" s="21">
        <f t="shared" si="4"/>
        <v>53999.999999999927</v>
      </c>
      <c r="D15" s="21">
        <f>-rewaloryzacja!D15</f>
        <v>-54000</v>
      </c>
      <c r="E15" s="22"/>
      <c r="F15" s="21">
        <f t="shared" si="1"/>
        <v>-3.637978807091713E-12</v>
      </c>
      <c r="G15" s="21">
        <f t="shared" si="0"/>
        <v>-7.6397554948925972E-11</v>
      </c>
      <c r="H15" s="21"/>
      <c r="I15" s="21">
        <f t="shared" si="5"/>
        <v>43932.295076919057</v>
      </c>
      <c r="J15" s="22"/>
      <c r="K15" s="21">
        <f t="shared" si="6"/>
        <v>43932.295076919043</v>
      </c>
      <c r="L15" s="21">
        <f t="shared" si="3"/>
        <v>0</v>
      </c>
    </row>
    <row r="16" spans="2:12" x14ac:dyDescent="0.25">
      <c r="K16" s="11"/>
    </row>
  </sheetData>
  <mergeCells count="2">
    <mergeCell ref="B4:G4"/>
    <mergeCell ref="I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5"/>
  <sheetViews>
    <sheetView workbookViewId="0"/>
  </sheetViews>
  <sheetFormatPr defaultRowHeight="15" x14ac:dyDescent="0.25"/>
  <cols>
    <col min="3" max="3" width="11.85546875" bestFit="1" customWidth="1"/>
    <col min="4" max="4" width="9.42578125" bestFit="1" customWidth="1"/>
  </cols>
  <sheetData>
    <row r="2" spans="3:4" x14ac:dyDescent="0.25">
      <c r="D2" s="24">
        <v>0.01</v>
      </c>
    </row>
    <row r="3" spans="3:4" x14ac:dyDescent="0.25">
      <c r="C3" s="23">
        <v>2000000</v>
      </c>
      <c r="D3" s="8">
        <f>C3*$D$2</f>
        <v>20000</v>
      </c>
    </row>
    <row r="4" spans="3:4" x14ac:dyDescent="0.25">
      <c r="C4" s="8">
        <v>2200000</v>
      </c>
      <c r="D4" s="8">
        <f t="shared" ref="D4:D5" si="0">C4*$D$2</f>
        <v>22000</v>
      </c>
    </row>
    <row r="5" spans="3:4" x14ac:dyDescent="0.25">
      <c r="C5" s="8">
        <v>2250000</v>
      </c>
      <c r="D5" s="8">
        <f t="shared" si="0"/>
        <v>22500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wycena początkowa</vt:lpstr>
      <vt:lpstr> rozliczanie 2 lata</vt:lpstr>
      <vt:lpstr>rewaloryzacja</vt:lpstr>
      <vt:lpstr>rozliczanie od 3 roku</vt:lpstr>
      <vt:lpstr>zmienne opłaty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Rytko</dc:creator>
  <cp:lastModifiedBy>Paweł Tyszer</cp:lastModifiedBy>
  <dcterms:created xsi:type="dcterms:W3CDTF">2017-08-12T14:37:17Z</dcterms:created>
  <dcterms:modified xsi:type="dcterms:W3CDTF">2018-04-04T06:44:22Z</dcterms:modified>
</cp:coreProperties>
</file>