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9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tyszer\Desktop\MSSF16\źródłowe\"/>
    </mc:Choice>
  </mc:AlternateContent>
  <xr:revisionPtr revIDLastSave="0" documentId="12_ncr:500000_{B77E0303-938A-4004-813B-2F90B5E552CA}" xr6:coauthVersionLast="31" xr6:coauthVersionMax="31" xr10:uidLastSave="{00000000-0000-0000-0000-000000000000}"/>
  <bookViews>
    <workbookView xWindow="0" yWindow="0" windowWidth="25410" windowHeight="7815" xr2:uid="{00000000-000D-0000-FFFF-FFFF00000000}"/>
  </bookViews>
  <sheets>
    <sheet name="wycena początkowa" sheetId="1" r:id="rId1"/>
    <sheet name="rozliczenie 6 lat" sheetId="3" r:id="rId2"/>
    <sheet name="zmiana_wycena" sheetId="4" r:id="rId3"/>
    <sheet name="rozliczenie po zmianie" sheetId="2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2" i="2" l="1"/>
  <c r="D5" i="1"/>
  <c r="E13" i="2" l="1"/>
  <c r="E14" i="2"/>
  <c r="E15" i="2"/>
  <c r="E16" i="2"/>
  <c r="E17" i="2"/>
  <c r="E18" i="2"/>
  <c r="E19" i="2"/>
  <c r="E12" i="2"/>
  <c r="E14" i="4"/>
  <c r="D6" i="4"/>
  <c r="D7" i="4"/>
  <c r="D8" i="4"/>
  <c r="E8" i="4" s="1"/>
  <c r="D9" i="4"/>
  <c r="E9" i="4" s="1"/>
  <c r="D10" i="4"/>
  <c r="D11" i="4"/>
  <c r="E11" i="4" s="1"/>
  <c r="D12" i="4"/>
  <c r="E12" i="4" s="1"/>
  <c r="D5" i="4"/>
  <c r="E5" i="4" s="1"/>
  <c r="C13" i="4"/>
  <c r="E10" i="4"/>
  <c r="E7" i="4"/>
  <c r="E6" i="4"/>
  <c r="E13" i="4" l="1"/>
  <c r="E11" i="2"/>
  <c r="E10" i="2"/>
  <c r="E9" i="2"/>
  <c r="I8" i="2"/>
  <c r="E8" i="2"/>
  <c r="E7" i="2"/>
  <c r="H6" i="2"/>
  <c r="E6" i="2"/>
  <c r="C6" i="2"/>
  <c r="D6" i="2" s="1"/>
  <c r="F6" i="2" s="1"/>
  <c r="C7" i="2" s="1"/>
  <c r="H6" i="3"/>
  <c r="I14" i="3" s="1"/>
  <c r="F7" i="3"/>
  <c r="F6" i="3"/>
  <c r="D6" i="3"/>
  <c r="E7" i="3"/>
  <c r="E8" i="3"/>
  <c r="E9" i="3"/>
  <c r="E10" i="3"/>
  <c r="E11" i="3"/>
  <c r="E12" i="3"/>
  <c r="E13" i="3"/>
  <c r="E14" i="3"/>
  <c r="E15" i="3"/>
  <c r="E6" i="3"/>
  <c r="C6" i="3"/>
  <c r="D6" i="1"/>
  <c r="D7" i="1"/>
  <c r="D8" i="1"/>
  <c r="E8" i="1" s="1"/>
  <c r="D9" i="1"/>
  <c r="E9" i="1" s="1"/>
  <c r="D10" i="1"/>
  <c r="D11" i="1"/>
  <c r="E11" i="1" s="1"/>
  <c r="D12" i="1"/>
  <c r="E12" i="1" s="1"/>
  <c r="D13" i="1"/>
  <c r="E13" i="1" s="1"/>
  <c r="D14" i="1"/>
  <c r="E5" i="1"/>
  <c r="C15" i="1"/>
  <c r="E14" i="1"/>
  <c r="E10" i="1"/>
  <c r="E7" i="1"/>
  <c r="E6" i="1"/>
  <c r="F7" i="2" l="1"/>
  <c r="C8" i="2" s="1"/>
  <c r="D7" i="2"/>
  <c r="I7" i="2"/>
  <c r="I11" i="2"/>
  <c r="I6" i="2"/>
  <c r="I10" i="2"/>
  <c r="J6" i="2"/>
  <c r="H7" i="2" s="1"/>
  <c r="I9" i="2"/>
  <c r="I8" i="3"/>
  <c r="I9" i="3"/>
  <c r="I12" i="3"/>
  <c r="I13" i="3"/>
  <c r="C7" i="3"/>
  <c r="D7" i="3" s="1"/>
  <c r="I7" i="3"/>
  <c r="I11" i="3"/>
  <c r="I15" i="3"/>
  <c r="I6" i="3"/>
  <c r="J6" i="3" s="1"/>
  <c r="H7" i="3" s="1"/>
  <c r="I10" i="3"/>
  <c r="E15" i="1"/>
  <c r="J7" i="2" l="1"/>
  <c r="H8" i="2" s="1"/>
  <c r="J8" i="2" s="1"/>
  <c r="H9" i="2" s="1"/>
  <c r="J9" i="2" s="1"/>
  <c r="H10" i="2" s="1"/>
  <c r="J10" i="2" s="1"/>
  <c r="H11" i="2" s="1"/>
  <c r="J11" i="2" s="1"/>
  <c r="D8" i="2"/>
  <c r="F8" i="2" s="1"/>
  <c r="C9" i="2" s="1"/>
  <c r="C8" i="3"/>
  <c r="J7" i="3"/>
  <c r="H8" i="3" s="1"/>
  <c r="J8" i="3" s="1"/>
  <c r="H9" i="3" s="1"/>
  <c r="J9" i="3" s="1"/>
  <c r="H10" i="3" s="1"/>
  <c r="J10" i="3" s="1"/>
  <c r="H11" i="3" s="1"/>
  <c r="J11" i="3" s="1"/>
  <c r="H12" i="3" s="1"/>
  <c r="J12" i="3" s="1"/>
  <c r="H13" i="3" s="1"/>
  <c r="J13" i="3" s="1"/>
  <c r="H14" i="3" s="1"/>
  <c r="J14" i="3" s="1"/>
  <c r="H15" i="3" s="1"/>
  <c r="J15" i="3" s="1"/>
  <c r="H12" i="2" l="1"/>
  <c r="D9" i="2"/>
  <c r="F9" i="2" s="1"/>
  <c r="C10" i="2" s="1"/>
  <c r="D8" i="3"/>
  <c r="F8" i="3"/>
  <c r="C9" i="3" s="1"/>
  <c r="I15" i="2" l="1"/>
  <c r="I19" i="2"/>
  <c r="I16" i="2"/>
  <c r="I12" i="2"/>
  <c r="J12" i="2" s="1"/>
  <c r="H13" i="2" s="1"/>
  <c r="J13" i="2" s="1"/>
  <c r="H14" i="2" s="1"/>
  <c r="J14" i="2" s="1"/>
  <c r="H15" i="2" s="1"/>
  <c r="J15" i="2" s="1"/>
  <c r="H16" i="2" s="1"/>
  <c r="J16" i="2" s="1"/>
  <c r="H17" i="2" s="1"/>
  <c r="J17" i="2" s="1"/>
  <c r="H18" i="2" s="1"/>
  <c r="J18" i="2" s="1"/>
  <c r="H19" i="2" s="1"/>
  <c r="J19" i="2" s="1"/>
  <c r="I13" i="2"/>
  <c r="I17" i="2"/>
  <c r="I14" i="2"/>
  <c r="I18" i="2"/>
  <c r="D10" i="2"/>
  <c r="F10" i="2" s="1"/>
  <c r="C11" i="2" s="1"/>
  <c r="D9" i="3"/>
  <c r="F9" i="3"/>
  <c r="C10" i="3" s="1"/>
  <c r="D11" i="2" l="1"/>
  <c r="F11" i="2" s="1"/>
  <c r="C12" i="2" s="1"/>
  <c r="D10" i="3"/>
  <c r="F10" i="3"/>
  <c r="C11" i="3" s="1"/>
  <c r="F12" i="2" l="1"/>
  <c r="C13" i="2" s="1"/>
  <c r="D11" i="3"/>
  <c r="F11" i="3"/>
  <c r="C12" i="3" s="1"/>
  <c r="D13" i="2" l="1"/>
  <c r="F13" i="2"/>
  <c r="C14" i="2" s="1"/>
  <c r="D12" i="3"/>
  <c r="F12" i="3"/>
  <c r="C13" i="3" s="1"/>
  <c r="D14" i="2" l="1"/>
  <c r="F14" i="2"/>
  <c r="C15" i="2" s="1"/>
  <c r="D13" i="3"/>
  <c r="F13" i="3"/>
  <c r="C14" i="3" s="1"/>
  <c r="D15" i="2" l="1"/>
  <c r="F15" i="2" s="1"/>
  <c r="C16" i="2" s="1"/>
  <c r="D14" i="3"/>
  <c r="F14" i="3"/>
  <c r="C15" i="3" s="1"/>
  <c r="D16" i="2" l="1"/>
  <c r="F16" i="2" s="1"/>
  <c r="C17" i="2" s="1"/>
  <c r="D17" i="2" s="1"/>
  <c r="F17" i="2" s="1"/>
  <c r="C18" i="2" s="1"/>
  <c r="D18" i="2" s="1"/>
  <c r="F18" i="2" s="1"/>
  <c r="C19" i="2" s="1"/>
  <c r="D19" i="2" s="1"/>
  <c r="F19" i="2" s="1"/>
  <c r="D15" i="3"/>
  <c r="F15" i="3" s="1"/>
</calcChain>
</file>

<file path=xl/sharedStrings.xml><?xml version="1.0" encoding="utf-8"?>
<sst xmlns="http://schemas.openxmlformats.org/spreadsheetml/2006/main" count="36" uniqueCount="15">
  <si>
    <t>rok</t>
  </si>
  <si>
    <t>opłaty leasingowe</t>
  </si>
  <si>
    <t>wartość bieżąca</t>
  </si>
  <si>
    <t>SUMA</t>
  </si>
  <si>
    <t>Zobowiązanie z tytułu leasingu</t>
  </si>
  <si>
    <t>Rok</t>
  </si>
  <si>
    <t>Saldo początkowe</t>
  </si>
  <si>
    <t>Opłaty leasingowe</t>
  </si>
  <si>
    <t>Koszty finansowe</t>
  </si>
  <si>
    <t>Saldo końcowe</t>
  </si>
  <si>
    <t>Amortyzacja</t>
  </si>
  <si>
    <t xml:space="preserve">Aktywa z tytułu prawa użytkowania </t>
  </si>
  <si>
    <t xml:space="preserve"> </t>
  </si>
  <si>
    <t>współczynnik dyskonta 7%</t>
  </si>
  <si>
    <t>współ. dyskonta 6%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</si>
</sst>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\ _z_ł_-;\-* #,##0.00\ _z_ł_-;_-* &quot;-&quot;??\ _z_ł_-;_-@_-"/>
    <numFmt numFmtId="164" formatCode="_-* #,##0\ _z_ł_-;\-* #,##0\ _z_ł_-;_-* &quot;-&quot;??\ _z_ł_-;_-@_-"/>
    <numFmt numFmtId="165" formatCode="_-* #,##0.0000\ _z_ł_-;\-* #,##0.0000\ _z_ł_-;_-* &quot;-&quot;??\ _z_ł_-;_-@_-"/>
  </numFmts>
  <fonts count="5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sz val="9"/>
      <color rgb="FFFF00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3">
    <xf numFmtId="0" fontId="0" fillId="0" borderId="0" xfId="0"/>
    <xf numFmtId="0" fontId="2" fillId="0" borderId="0" xfId="0" applyFont="1"/>
    <xf numFmtId="9" fontId="2" fillId="0" borderId="0" xfId="0" applyNumberFormat="1" applyFont="1"/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64" fontId="2" fillId="0" borderId="0" xfId="1" applyNumberFormat="1" applyFont="1"/>
    <xf numFmtId="165" fontId="2" fillId="0" borderId="0" xfId="0" applyNumberFormat="1" applyFont="1"/>
    <xf numFmtId="164" fontId="2" fillId="0" borderId="1" xfId="1" applyNumberFormat="1" applyFont="1" applyBorder="1"/>
    <xf numFmtId="0" fontId="3" fillId="0" borderId="0" xfId="0" applyFont="1" applyAlignment="1">
      <alignment horizontal="right"/>
    </xf>
    <xf numFmtId="164" fontId="3" fillId="0" borderId="0" xfId="0" applyNumberFormat="1" applyFont="1"/>
    <xf numFmtId="164" fontId="2" fillId="0" borderId="0" xfId="0" applyNumberFormat="1" applyFont="1"/>
    <xf numFmtId="0" fontId="2" fillId="0" borderId="0" xfId="0" applyFont="1" applyFill="1"/>
    <xf numFmtId="164" fontId="2" fillId="0" borderId="0" xfId="0" applyNumberFormat="1" applyFont="1" applyFill="1"/>
    <xf numFmtId="0" fontId="2" fillId="3" borderId="0" xfId="0" applyFont="1" applyFill="1"/>
    <xf numFmtId="164" fontId="2" fillId="3" borderId="0" xfId="0" applyNumberFormat="1" applyFont="1" applyFill="1"/>
    <xf numFmtId="164" fontId="4" fillId="0" borderId="0" xfId="0" applyNumberFormat="1" applyFont="1"/>
    <xf numFmtId="164" fontId="3" fillId="0" borderId="2" xfId="0" applyNumberFormat="1" applyFont="1" applyBorder="1"/>
    <xf numFmtId="0" fontId="3" fillId="0" borderId="0" xfId="0" applyFont="1" applyFill="1" applyAlignment="1">
      <alignment horizontal="center" vertical="center" wrapText="1"/>
    </xf>
    <xf numFmtId="0" fontId="2" fillId="0" borderId="3" xfId="0" applyFont="1" applyFill="1" applyBorder="1"/>
    <xf numFmtId="164" fontId="2" fillId="0" borderId="3" xfId="0" applyNumberFormat="1" applyFont="1" applyFill="1" applyBorder="1"/>
    <xf numFmtId="164" fontId="2" fillId="0" borderId="3" xfId="0" applyNumberFormat="1" applyFont="1" applyBorder="1"/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wrapText="1"/>
    </xf>
  </cellXfs>
  <cellStyles count="2">
    <cellStyle name="Dziesiętny" xfId="1" builtinId="3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5"/>
  <sheetViews>
    <sheetView tabSelected="1" workbookViewId="0"/>
  </sheetViews>
  <sheetFormatPr defaultRowHeight="15" x14ac:dyDescent="0.25"/>
  <cols>
    <col min="2" max="2" width="5.140625" bestFit="1" customWidth="1"/>
    <col min="3" max="3" width="9.42578125" bestFit="1" customWidth="1"/>
  </cols>
  <sheetData>
    <row r="1" spans="1:5" x14ac:dyDescent="0.25">
      <c r="A1" t="s">
        <v>12</v>
      </c>
    </row>
    <row r="3" spans="1:5" x14ac:dyDescent="0.25">
      <c r="B3" s="1"/>
      <c r="C3" s="1"/>
      <c r="D3" s="2">
        <v>0.06</v>
      </c>
      <c r="E3" s="1"/>
    </row>
    <row r="4" spans="1:5" ht="36" x14ac:dyDescent="0.25">
      <c r="B4" s="3" t="s">
        <v>0</v>
      </c>
      <c r="C4" s="4" t="s">
        <v>1</v>
      </c>
      <c r="D4" s="4" t="s">
        <v>14</v>
      </c>
      <c r="E4" s="4" t="s">
        <v>2</v>
      </c>
    </row>
    <row r="5" spans="1:5" x14ac:dyDescent="0.25">
      <c r="B5" s="1">
        <v>1</v>
      </c>
      <c r="C5" s="5">
        <v>100000</v>
      </c>
      <c r="D5" s="6">
        <f>1/(1+$D$3)^B5</f>
        <v>0.94339622641509424</v>
      </c>
      <c r="E5" s="5">
        <f>C5*D5</f>
        <v>94339.622641509428</v>
      </c>
    </row>
    <row r="6" spans="1:5" x14ac:dyDescent="0.25">
      <c r="B6" s="1">
        <v>2</v>
      </c>
      <c r="C6" s="5">
        <v>100000</v>
      </c>
      <c r="D6" s="6">
        <f t="shared" ref="D6:D14" si="0">1/(1+$D$3)^B6</f>
        <v>0.88999644001423983</v>
      </c>
      <c r="E6" s="5">
        <f t="shared" ref="E6:E14" si="1">C6*D6</f>
        <v>88999.644001423978</v>
      </c>
    </row>
    <row r="7" spans="1:5" x14ac:dyDescent="0.25">
      <c r="B7" s="1">
        <v>3</v>
      </c>
      <c r="C7" s="5">
        <v>100000</v>
      </c>
      <c r="D7" s="6">
        <f t="shared" si="0"/>
        <v>0.8396192830323016</v>
      </c>
      <c r="E7" s="5">
        <f t="shared" si="1"/>
        <v>83961.928303230161</v>
      </c>
    </row>
    <row r="8" spans="1:5" x14ac:dyDescent="0.25">
      <c r="B8" s="1">
        <v>4</v>
      </c>
      <c r="C8" s="5">
        <v>100000</v>
      </c>
      <c r="D8" s="6">
        <f t="shared" si="0"/>
        <v>0.79209366323802044</v>
      </c>
      <c r="E8" s="5">
        <f t="shared" si="1"/>
        <v>79209.366323802038</v>
      </c>
    </row>
    <row r="9" spans="1:5" x14ac:dyDescent="0.25">
      <c r="B9" s="1">
        <v>5</v>
      </c>
      <c r="C9" s="5">
        <v>100000</v>
      </c>
      <c r="D9" s="6">
        <f t="shared" si="0"/>
        <v>0.74725817286605689</v>
      </c>
      <c r="E9" s="5">
        <f t="shared" si="1"/>
        <v>74725.817286605685</v>
      </c>
    </row>
    <row r="10" spans="1:5" x14ac:dyDescent="0.25">
      <c r="B10" s="1">
        <v>6</v>
      </c>
      <c r="C10" s="5">
        <v>100000</v>
      </c>
      <c r="D10" s="6">
        <f t="shared" si="0"/>
        <v>0.70496054043967626</v>
      </c>
      <c r="E10" s="5">
        <f t="shared" si="1"/>
        <v>70496.054043967626</v>
      </c>
    </row>
    <row r="11" spans="1:5" x14ac:dyDescent="0.25">
      <c r="B11" s="1">
        <v>7</v>
      </c>
      <c r="C11" s="5">
        <v>100000</v>
      </c>
      <c r="D11" s="6">
        <f t="shared" si="0"/>
        <v>0.66505711362233599</v>
      </c>
      <c r="E11" s="5">
        <f t="shared" si="1"/>
        <v>66505.711362233604</v>
      </c>
    </row>
    <row r="12" spans="1:5" x14ac:dyDescent="0.25">
      <c r="B12" s="1">
        <v>8</v>
      </c>
      <c r="C12" s="5">
        <v>100000</v>
      </c>
      <c r="D12" s="6">
        <f t="shared" si="0"/>
        <v>0.62741237134182648</v>
      </c>
      <c r="E12" s="5">
        <f t="shared" si="1"/>
        <v>62741.237134182651</v>
      </c>
    </row>
    <row r="13" spans="1:5" x14ac:dyDescent="0.25">
      <c r="B13" s="1">
        <v>9</v>
      </c>
      <c r="C13" s="5">
        <v>100000</v>
      </c>
      <c r="D13" s="6">
        <f t="shared" si="0"/>
        <v>0.59189846353002495</v>
      </c>
      <c r="E13" s="5">
        <f t="shared" si="1"/>
        <v>59189.846353002496</v>
      </c>
    </row>
    <row r="14" spans="1:5" x14ac:dyDescent="0.25">
      <c r="B14" s="1">
        <v>10</v>
      </c>
      <c r="C14" s="5">
        <v>100000</v>
      </c>
      <c r="D14" s="6">
        <f t="shared" si="0"/>
        <v>0.55839477691511785</v>
      </c>
      <c r="E14" s="7">
        <f t="shared" si="1"/>
        <v>55839.477691511784</v>
      </c>
    </row>
    <row r="15" spans="1:5" x14ac:dyDescent="0.25">
      <c r="B15" s="8" t="s">
        <v>3</v>
      </c>
      <c r="C15" s="9">
        <f>SUM(C5:C14)</f>
        <v>1000000</v>
      </c>
      <c r="D15" s="9"/>
      <c r="E15" s="9">
        <f t="shared" ref="E15" si="2">SUM(E5:E14)</f>
        <v>736008.70514146937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J23"/>
  <sheetViews>
    <sheetView zoomScale="130" zoomScaleNormal="130" workbookViewId="0"/>
  </sheetViews>
  <sheetFormatPr defaultColWidth="8.85546875" defaultRowHeight="12" x14ac:dyDescent="0.2"/>
  <cols>
    <col min="1" max="1" width="8.85546875" style="1"/>
    <col min="2" max="2" width="4.28515625" style="1" bestFit="1" customWidth="1"/>
    <col min="3" max="3" width="11.85546875" style="1" customWidth="1"/>
    <col min="4" max="4" width="12.85546875" style="1" bestFit="1" customWidth="1"/>
    <col min="5" max="5" width="8.85546875" style="1" bestFit="1" customWidth="1"/>
    <col min="6" max="6" width="11.140625" style="1" bestFit="1" customWidth="1"/>
    <col min="7" max="7" width="2" style="1" customWidth="1"/>
    <col min="8" max="8" width="11.28515625" style="1" customWidth="1"/>
    <col min="9" max="9" width="9.5703125" style="1" bestFit="1" customWidth="1"/>
    <col min="10" max="10" width="11.7109375" style="1" bestFit="1" customWidth="1"/>
    <col min="11" max="16384" width="8.85546875" style="1"/>
  </cols>
  <sheetData>
    <row r="1" spans="2:10" x14ac:dyDescent="0.2">
      <c r="H1" s="1" t="s">
        <v>12</v>
      </c>
    </row>
    <row r="3" spans="2:10" x14ac:dyDescent="0.2">
      <c r="D3" s="2">
        <v>0.06</v>
      </c>
      <c r="E3" s="2"/>
    </row>
    <row r="4" spans="2:10" x14ac:dyDescent="0.2">
      <c r="B4" s="21" t="s">
        <v>4</v>
      </c>
      <c r="C4" s="21"/>
      <c r="D4" s="21"/>
      <c r="E4" s="21"/>
      <c r="F4" s="21"/>
      <c r="H4" s="22" t="s">
        <v>11</v>
      </c>
      <c r="I4" s="22"/>
      <c r="J4" s="22"/>
    </row>
    <row r="5" spans="2:10" ht="36" x14ac:dyDescent="0.2">
      <c r="B5" s="3" t="s">
        <v>5</v>
      </c>
      <c r="C5" s="4" t="s">
        <v>6</v>
      </c>
      <c r="D5" s="4" t="s">
        <v>8</v>
      </c>
      <c r="E5" s="4" t="s">
        <v>7</v>
      </c>
      <c r="F5" s="4" t="s">
        <v>9</v>
      </c>
      <c r="G5" s="4"/>
      <c r="H5" s="4" t="s">
        <v>6</v>
      </c>
      <c r="I5" s="4" t="s">
        <v>10</v>
      </c>
      <c r="J5" s="4" t="s">
        <v>9</v>
      </c>
    </row>
    <row r="6" spans="2:10" x14ac:dyDescent="0.2">
      <c r="B6" s="1">
        <v>1</v>
      </c>
      <c r="C6" s="10">
        <f>'wycena początkowa'!E15</f>
        <v>736008.70514146937</v>
      </c>
      <c r="D6" s="10">
        <f>C6*$D$3</f>
        <v>44160.522308488158</v>
      </c>
      <c r="E6" s="10">
        <f>-'wycena początkowa'!C5</f>
        <v>-100000</v>
      </c>
      <c r="F6" s="10">
        <f>C6+D6+E6</f>
        <v>680169.22744995751</v>
      </c>
      <c r="G6" s="10"/>
      <c r="H6" s="10">
        <f>'wycena początkowa'!E15</f>
        <v>736008.70514146937</v>
      </c>
      <c r="I6" s="10">
        <f>$H$6/10</f>
        <v>73600.87051414694</v>
      </c>
      <c r="J6" s="10">
        <f>H6-I6</f>
        <v>662407.83462732239</v>
      </c>
    </row>
    <row r="7" spans="2:10" x14ac:dyDescent="0.2">
      <c r="B7" s="1">
        <v>2</v>
      </c>
      <c r="C7" s="10">
        <f>F6</f>
        <v>680169.22744995751</v>
      </c>
      <c r="D7" s="10">
        <f t="shared" ref="D7:D15" si="0">C7*$D$3</f>
        <v>40810.153646997453</v>
      </c>
      <c r="E7" s="10">
        <f>-'wycena początkowa'!C6</f>
        <v>-100000</v>
      </c>
      <c r="F7" s="10">
        <f t="shared" ref="F7:F15" si="1">C7+D7+E7</f>
        <v>620979.38109695492</v>
      </c>
      <c r="G7" s="10"/>
      <c r="H7" s="10">
        <f>J6</f>
        <v>662407.83462732239</v>
      </c>
      <c r="I7" s="10">
        <f t="shared" ref="I7:I15" si="2">$H$6/10</f>
        <v>73600.87051414694</v>
      </c>
      <c r="J7" s="10">
        <f t="shared" ref="J7:J15" si="3">H7-I7</f>
        <v>588806.9641131754</v>
      </c>
    </row>
    <row r="8" spans="2:10" x14ac:dyDescent="0.2">
      <c r="B8" s="11">
        <v>3</v>
      </c>
      <c r="C8" s="12">
        <f t="shared" ref="C8:C15" si="4">F7</f>
        <v>620979.38109695492</v>
      </c>
      <c r="D8" s="10">
        <f t="shared" si="0"/>
        <v>37258.762865817291</v>
      </c>
      <c r="E8" s="10">
        <f>-'wycena początkowa'!C7</f>
        <v>-100000</v>
      </c>
      <c r="F8" s="10">
        <f t="shared" si="1"/>
        <v>558238.14396277221</v>
      </c>
      <c r="G8" s="12"/>
      <c r="H8" s="12">
        <f t="shared" ref="H8:H15" si="5">J7</f>
        <v>588806.9641131754</v>
      </c>
      <c r="I8" s="12">
        <f t="shared" si="2"/>
        <v>73600.87051414694</v>
      </c>
      <c r="J8" s="12">
        <f t="shared" si="3"/>
        <v>515206.09359902848</v>
      </c>
    </row>
    <row r="9" spans="2:10" x14ac:dyDescent="0.2">
      <c r="B9" s="11">
        <v>4</v>
      </c>
      <c r="C9" s="12">
        <f t="shared" si="4"/>
        <v>558238.14396277221</v>
      </c>
      <c r="D9" s="10">
        <f t="shared" si="0"/>
        <v>33494.288637766331</v>
      </c>
      <c r="E9" s="10">
        <f>-'wycena początkowa'!C8</f>
        <v>-100000</v>
      </c>
      <c r="F9" s="10">
        <f t="shared" si="1"/>
        <v>491732.4326005386</v>
      </c>
      <c r="G9" s="12"/>
      <c r="H9" s="12">
        <f t="shared" si="5"/>
        <v>515206.09359902848</v>
      </c>
      <c r="I9" s="12">
        <f t="shared" si="2"/>
        <v>73600.87051414694</v>
      </c>
      <c r="J9" s="12">
        <f t="shared" si="3"/>
        <v>441605.22308488155</v>
      </c>
    </row>
    <row r="10" spans="2:10" x14ac:dyDescent="0.2">
      <c r="B10" s="11">
        <v>5</v>
      </c>
      <c r="C10" s="12">
        <f t="shared" si="4"/>
        <v>491732.4326005386</v>
      </c>
      <c r="D10" s="10">
        <f t="shared" si="0"/>
        <v>29503.945956032316</v>
      </c>
      <c r="E10" s="10">
        <f>-'wycena początkowa'!C9</f>
        <v>-100000</v>
      </c>
      <c r="F10" s="10">
        <f t="shared" si="1"/>
        <v>421236.37855657091</v>
      </c>
      <c r="G10" s="12"/>
      <c r="H10" s="12">
        <f t="shared" si="5"/>
        <v>441605.22308488155</v>
      </c>
      <c r="I10" s="12">
        <f t="shared" si="2"/>
        <v>73600.87051414694</v>
      </c>
      <c r="J10" s="12">
        <f t="shared" si="3"/>
        <v>368004.35257073463</v>
      </c>
    </row>
    <row r="11" spans="2:10" x14ac:dyDescent="0.2">
      <c r="B11" s="11">
        <v>6</v>
      </c>
      <c r="C11" s="12">
        <f t="shared" si="4"/>
        <v>421236.37855657091</v>
      </c>
      <c r="D11" s="10">
        <f t="shared" si="0"/>
        <v>25274.182713394253</v>
      </c>
      <c r="E11" s="10">
        <f>-'wycena początkowa'!C10</f>
        <v>-100000</v>
      </c>
      <c r="F11" s="10">
        <f t="shared" si="1"/>
        <v>346510.56126996514</v>
      </c>
      <c r="G11" s="12"/>
      <c r="H11" s="12">
        <f t="shared" si="5"/>
        <v>368004.35257073463</v>
      </c>
      <c r="I11" s="12">
        <f t="shared" si="2"/>
        <v>73600.87051414694</v>
      </c>
      <c r="J11" s="12">
        <f t="shared" si="3"/>
        <v>294403.4820565877</v>
      </c>
    </row>
    <row r="12" spans="2:10" x14ac:dyDescent="0.2">
      <c r="B12" s="13">
        <v>7</v>
      </c>
      <c r="C12" s="14">
        <f t="shared" si="4"/>
        <v>346510.56126996514</v>
      </c>
      <c r="D12" s="14">
        <f t="shared" si="0"/>
        <v>20790.633676197907</v>
      </c>
      <c r="E12" s="14">
        <f>-'wycena początkowa'!C11</f>
        <v>-100000</v>
      </c>
      <c r="F12" s="14">
        <f t="shared" si="1"/>
        <v>267301.19494616304</v>
      </c>
      <c r="G12" s="14"/>
      <c r="H12" s="14">
        <f t="shared" si="5"/>
        <v>294403.4820565877</v>
      </c>
      <c r="I12" s="14">
        <f t="shared" si="2"/>
        <v>73600.87051414694</v>
      </c>
      <c r="J12" s="14">
        <f t="shared" si="3"/>
        <v>220802.61154244078</v>
      </c>
    </row>
    <row r="13" spans="2:10" x14ac:dyDescent="0.2">
      <c r="B13" s="13">
        <v>8</v>
      </c>
      <c r="C13" s="14">
        <f t="shared" si="4"/>
        <v>267301.19494616304</v>
      </c>
      <c r="D13" s="14">
        <f t="shared" si="0"/>
        <v>16038.071696769783</v>
      </c>
      <c r="E13" s="14">
        <f>-'wycena początkowa'!C12</f>
        <v>-100000</v>
      </c>
      <c r="F13" s="14">
        <f t="shared" si="1"/>
        <v>183339.26664293284</v>
      </c>
      <c r="G13" s="14"/>
      <c r="H13" s="14">
        <f t="shared" si="5"/>
        <v>220802.61154244078</v>
      </c>
      <c r="I13" s="14">
        <f t="shared" si="2"/>
        <v>73600.87051414694</v>
      </c>
      <c r="J13" s="14">
        <f t="shared" si="3"/>
        <v>147201.74102829385</v>
      </c>
    </row>
    <row r="14" spans="2:10" x14ac:dyDescent="0.2">
      <c r="B14" s="13">
        <v>9</v>
      </c>
      <c r="C14" s="14">
        <f t="shared" si="4"/>
        <v>183339.26664293284</v>
      </c>
      <c r="D14" s="14">
        <f t="shared" si="0"/>
        <v>11000.355998575969</v>
      </c>
      <c r="E14" s="14">
        <f>-'wycena początkowa'!C13</f>
        <v>-100000</v>
      </c>
      <c r="F14" s="14">
        <f t="shared" si="1"/>
        <v>94339.622641508817</v>
      </c>
      <c r="G14" s="14"/>
      <c r="H14" s="14">
        <f t="shared" si="5"/>
        <v>147201.74102829385</v>
      </c>
      <c r="I14" s="14">
        <f t="shared" si="2"/>
        <v>73600.87051414694</v>
      </c>
      <c r="J14" s="14">
        <f t="shared" si="3"/>
        <v>73600.870514146911</v>
      </c>
    </row>
    <row r="15" spans="2:10" x14ac:dyDescent="0.2">
      <c r="B15" s="13">
        <v>10</v>
      </c>
      <c r="C15" s="14">
        <f t="shared" si="4"/>
        <v>94339.622641508817</v>
      </c>
      <c r="D15" s="14">
        <f t="shared" si="0"/>
        <v>5660.3773584905284</v>
      </c>
      <c r="E15" s="14">
        <f>-'wycena początkowa'!C14</f>
        <v>-100000</v>
      </c>
      <c r="F15" s="14">
        <f t="shared" si="1"/>
        <v>-6.5483618527650833E-10</v>
      </c>
      <c r="G15" s="14"/>
      <c r="H15" s="14">
        <f t="shared" si="5"/>
        <v>73600.870514146911</v>
      </c>
      <c r="I15" s="14">
        <f t="shared" si="2"/>
        <v>73600.87051414694</v>
      </c>
      <c r="J15" s="14">
        <f t="shared" si="3"/>
        <v>0</v>
      </c>
    </row>
    <row r="20" spans="6:8" x14ac:dyDescent="0.2">
      <c r="F20" s="1" t="s">
        <v>12</v>
      </c>
    </row>
    <row r="21" spans="6:8" x14ac:dyDescent="0.2">
      <c r="F21" s="1" t="s">
        <v>12</v>
      </c>
    </row>
    <row r="23" spans="6:8" x14ac:dyDescent="0.2">
      <c r="H23" s="1" t="s">
        <v>12</v>
      </c>
    </row>
  </sheetData>
  <mergeCells count="2">
    <mergeCell ref="B4:F4"/>
    <mergeCell ref="H4:J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E17"/>
  <sheetViews>
    <sheetView workbookViewId="0"/>
  </sheetViews>
  <sheetFormatPr defaultRowHeight="15" x14ac:dyDescent="0.25"/>
  <cols>
    <col min="1" max="1" width="2" bestFit="1" customWidth="1"/>
    <col min="2" max="2" width="5.140625" bestFit="1" customWidth="1"/>
    <col min="4" max="4" width="11.42578125" customWidth="1"/>
    <col min="5" max="5" width="10.42578125" bestFit="1" customWidth="1"/>
  </cols>
  <sheetData>
    <row r="3" spans="1:5" x14ac:dyDescent="0.25">
      <c r="B3" s="1"/>
      <c r="C3" s="1"/>
      <c r="D3" s="2">
        <v>7.0000000000000007E-2</v>
      </c>
      <c r="E3" s="1"/>
    </row>
    <row r="4" spans="1:5" ht="24" x14ac:dyDescent="0.25">
      <c r="A4" s="1"/>
      <c r="B4" s="3" t="s">
        <v>0</v>
      </c>
      <c r="C4" s="4" t="s">
        <v>1</v>
      </c>
      <c r="D4" s="4" t="s">
        <v>13</v>
      </c>
      <c r="E4" s="4" t="s">
        <v>2</v>
      </c>
    </row>
    <row r="5" spans="1:5" x14ac:dyDescent="0.25">
      <c r="A5" s="1">
        <v>1</v>
      </c>
      <c r="B5" s="1">
        <v>7</v>
      </c>
      <c r="C5" s="5">
        <v>100000</v>
      </c>
      <c r="D5" s="6">
        <f>1/(1+$D$3)^(B5-6)</f>
        <v>0.93457943925233644</v>
      </c>
      <c r="E5" s="5">
        <f>C5*D5</f>
        <v>93457.943925233645</v>
      </c>
    </row>
    <row r="6" spans="1:5" x14ac:dyDescent="0.25">
      <c r="A6" s="1">
        <v>2</v>
      </c>
      <c r="B6" s="1">
        <v>8</v>
      </c>
      <c r="C6" s="5">
        <v>100000</v>
      </c>
      <c r="D6" s="6">
        <f t="shared" ref="D6:D12" si="0">1/(1+$D$3)^(B6-6)</f>
        <v>0.87343872827321156</v>
      </c>
      <c r="E6" s="5">
        <f t="shared" ref="E6:E12" si="1">C6*D6</f>
        <v>87343.87282732116</v>
      </c>
    </row>
    <row r="7" spans="1:5" x14ac:dyDescent="0.25">
      <c r="A7" s="1">
        <v>3</v>
      </c>
      <c r="B7" s="1">
        <v>9</v>
      </c>
      <c r="C7" s="5">
        <v>100000</v>
      </c>
      <c r="D7" s="6">
        <f t="shared" si="0"/>
        <v>0.81629787689085187</v>
      </c>
      <c r="E7" s="5">
        <f t="shared" si="1"/>
        <v>81629.787689085191</v>
      </c>
    </row>
    <row r="8" spans="1:5" x14ac:dyDescent="0.25">
      <c r="A8" s="1">
        <v>4</v>
      </c>
      <c r="B8" s="1">
        <v>10</v>
      </c>
      <c r="C8" s="5">
        <v>100000</v>
      </c>
      <c r="D8" s="6">
        <f t="shared" si="0"/>
        <v>0.7628952120475252</v>
      </c>
      <c r="E8" s="5">
        <f t="shared" si="1"/>
        <v>76289.521204752513</v>
      </c>
    </row>
    <row r="9" spans="1:5" x14ac:dyDescent="0.25">
      <c r="A9" s="1">
        <v>5</v>
      </c>
      <c r="B9" s="1">
        <v>11</v>
      </c>
      <c r="C9" s="5">
        <v>100000</v>
      </c>
      <c r="D9" s="6">
        <f t="shared" si="0"/>
        <v>0.71298617948366838</v>
      </c>
      <c r="E9" s="5">
        <f t="shared" si="1"/>
        <v>71298.617948366838</v>
      </c>
    </row>
    <row r="10" spans="1:5" x14ac:dyDescent="0.25">
      <c r="A10" s="1">
        <v>6</v>
      </c>
      <c r="B10" s="1">
        <v>12</v>
      </c>
      <c r="C10" s="5">
        <v>100000</v>
      </c>
      <c r="D10" s="6">
        <f t="shared" si="0"/>
        <v>0.66634222381651254</v>
      </c>
      <c r="E10" s="5">
        <f t="shared" si="1"/>
        <v>66634.222381651256</v>
      </c>
    </row>
    <row r="11" spans="1:5" x14ac:dyDescent="0.25">
      <c r="A11" s="1">
        <v>7</v>
      </c>
      <c r="B11" s="1">
        <v>13</v>
      </c>
      <c r="C11" s="5">
        <v>100000</v>
      </c>
      <c r="D11" s="6">
        <f t="shared" si="0"/>
        <v>0.62274974188459109</v>
      </c>
      <c r="E11" s="5">
        <f t="shared" si="1"/>
        <v>62274.974188459106</v>
      </c>
    </row>
    <row r="12" spans="1:5" x14ac:dyDescent="0.25">
      <c r="A12" s="1">
        <v>8</v>
      </c>
      <c r="B12" s="1">
        <v>14</v>
      </c>
      <c r="C12" s="5">
        <v>100000</v>
      </c>
      <c r="D12" s="6">
        <f t="shared" si="0"/>
        <v>0.5820091045650384</v>
      </c>
      <c r="E12" s="5">
        <f t="shared" si="1"/>
        <v>58200.910456503843</v>
      </c>
    </row>
    <row r="13" spans="1:5" ht="15.75" thickBot="1" x14ac:dyDescent="0.3">
      <c r="A13" s="1"/>
      <c r="B13" s="8" t="s">
        <v>3</v>
      </c>
      <c r="C13" s="9">
        <f>SUM(C5:C12)</f>
        <v>800000</v>
      </c>
      <c r="D13" s="9"/>
      <c r="E13" s="16">
        <f>SUM(E5:E12)</f>
        <v>597129.85062137351</v>
      </c>
    </row>
    <row r="14" spans="1:5" ht="15.75" thickTop="1" x14ac:dyDescent="0.25">
      <c r="E14" s="15">
        <f>E13-'rozliczenie 6 lat'!F11</f>
        <v>250619.28935140837</v>
      </c>
    </row>
    <row r="17" spans="4:4" x14ac:dyDescent="0.25">
      <c r="D17" t="s">
        <v>12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J19"/>
  <sheetViews>
    <sheetView zoomScale="130" zoomScaleNormal="130" workbookViewId="0"/>
  </sheetViews>
  <sheetFormatPr defaultColWidth="8.85546875" defaultRowHeight="12" x14ac:dyDescent="0.2"/>
  <cols>
    <col min="1" max="1" width="8.85546875" style="1"/>
    <col min="2" max="2" width="3.5703125" style="1" bestFit="1" customWidth="1"/>
    <col min="3" max="3" width="12.140625" style="1" customWidth="1"/>
    <col min="4" max="4" width="12.85546875" style="1" bestFit="1" customWidth="1"/>
    <col min="5" max="5" width="13.7109375" style="1" bestFit="1" customWidth="1"/>
    <col min="6" max="6" width="11.140625" style="1" bestFit="1" customWidth="1"/>
    <col min="7" max="7" width="2.42578125" style="11" customWidth="1"/>
    <col min="8" max="8" width="9" style="1" bestFit="1" customWidth="1"/>
    <col min="9" max="9" width="10.7109375" style="1" customWidth="1"/>
    <col min="10" max="10" width="8.85546875" style="1" bestFit="1" customWidth="1"/>
    <col min="11" max="16384" width="8.85546875" style="1"/>
  </cols>
  <sheetData>
    <row r="2" spans="2:10" x14ac:dyDescent="0.2">
      <c r="D2" s="2">
        <v>7.0000000000000007E-2</v>
      </c>
    </row>
    <row r="3" spans="2:10" x14ac:dyDescent="0.2">
      <c r="D3" s="2">
        <v>0.06</v>
      </c>
      <c r="E3" s="2"/>
    </row>
    <row r="4" spans="2:10" x14ac:dyDescent="0.2">
      <c r="B4" s="21" t="s">
        <v>4</v>
      </c>
      <c r="C4" s="21"/>
      <c r="D4" s="21"/>
      <c r="E4" s="21"/>
      <c r="F4" s="21"/>
      <c r="H4" s="22" t="s">
        <v>11</v>
      </c>
      <c r="I4" s="22"/>
      <c r="J4" s="22"/>
    </row>
    <row r="5" spans="2:10" ht="36" x14ac:dyDescent="0.2">
      <c r="B5" s="3" t="s">
        <v>5</v>
      </c>
      <c r="C5" s="4" t="s">
        <v>6</v>
      </c>
      <c r="D5" s="4" t="s">
        <v>8</v>
      </c>
      <c r="E5" s="4" t="s">
        <v>7</v>
      </c>
      <c r="F5" s="4" t="s">
        <v>9</v>
      </c>
      <c r="G5" s="17"/>
      <c r="H5" s="4" t="s">
        <v>6</v>
      </c>
      <c r="I5" s="4" t="s">
        <v>10</v>
      </c>
      <c r="J5" s="4" t="s">
        <v>9</v>
      </c>
    </row>
    <row r="6" spans="2:10" hidden="1" x14ac:dyDescent="0.2">
      <c r="B6" s="1">
        <v>1</v>
      </c>
      <c r="C6" s="10">
        <f>'wycena początkowa'!E15</f>
        <v>736008.70514146937</v>
      </c>
      <c r="D6" s="10">
        <f>C6*$D$3</f>
        <v>44160.522308488158</v>
      </c>
      <c r="E6" s="10">
        <f>-'wycena początkowa'!C5</f>
        <v>-100000</v>
      </c>
      <c r="F6" s="10">
        <f>C6+D6+E6</f>
        <v>680169.22744995751</v>
      </c>
      <c r="G6" s="12"/>
      <c r="H6" s="10">
        <f>'wycena początkowa'!E15</f>
        <v>736008.70514146937</v>
      </c>
      <c r="I6" s="10">
        <f>$H$6/10</f>
        <v>73600.87051414694</v>
      </c>
      <c r="J6" s="10">
        <f>H6-I6</f>
        <v>662407.83462732239</v>
      </c>
    </row>
    <row r="7" spans="2:10" hidden="1" x14ac:dyDescent="0.2">
      <c r="B7" s="1">
        <v>2</v>
      </c>
      <c r="C7" s="10">
        <f>F6</f>
        <v>680169.22744995751</v>
      </c>
      <c r="D7" s="10">
        <f t="shared" ref="D7:D11" si="0">C7*$D$3</f>
        <v>40810.153646997453</v>
      </c>
      <c r="E7" s="10">
        <f>-'wycena początkowa'!C6</f>
        <v>-100000</v>
      </c>
      <c r="F7" s="10">
        <f t="shared" ref="F7:F19" si="1">C7+D7+E7</f>
        <v>620979.38109695492</v>
      </c>
      <c r="G7" s="12"/>
      <c r="H7" s="10">
        <f>J6</f>
        <v>662407.83462732239</v>
      </c>
      <c r="I7" s="10">
        <f t="shared" ref="I7:I11" si="2">$H$6/10</f>
        <v>73600.87051414694</v>
      </c>
      <c r="J7" s="10">
        <f t="shared" ref="J7:J19" si="3">H7-I7</f>
        <v>588806.9641131754</v>
      </c>
    </row>
    <row r="8" spans="2:10" hidden="1" x14ac:dyDescent="0.2">
      <c r="B8" s="11">
        <v>3</v>
      </c>
      <c r="C8" s="12">
        <f t="shared" ref="C8:C19" si="4">F7</f>
        <v>620979.38109695492</v>
      </c>
      <c r="D8" s="10">
        <f t="shared" si="0"/>
        <v>37258.762865817291</v>
      </c>
      <c r="E8" s="10">
        <f>-'wycena początkowa'!C7</f>
        <v>-100000</v>
      </c>
      <c r="F8" s="10">
        <f t="shared" si="1"/>
        <v>558238.14396277221</v>
      </c>
      <c r="G8" s="12"/>
      <c r="H8" s="12">
        <f t="shared" ref="H8:H19" si="5">J7</f>
        <v>588806.9641131754</v>
      </c>
      <c r="I8" s="12">
        <f t="shared" si="2"/>
        <v>73600.87051414694</v>
      </c>
      <c r="J8" s="12">
        <f t="shared" si="3"/>
        <v>515206.09359902848</v>
      </c>
    </row>
    <row r="9" spans="2:10" hidden="1" x14ac:dyDescent="0.2">
      <c r="B9" s="11">
        <v>4</v>
      </c>
      <c r="C9" s="12">
        <f t="shared" si="4"/>
        <v>558238.14396277221</v>
      </c>
      <c r="D9" s="10">
        <f t="shared" si="0"/>
        <v>33494.288637766331</v>
      </c>
      <c r="E9" s="10">
        <f>-'wycena początkowa'!C8</f>
        <v>-100000</v>
      </c>
      <c r="F9" s="10">
        <f t="shared" si="1"/>
        <v>491732.4326005386</v>
      </c>
      <c r="G9" s="12"/>
      <c r="H9" s="12">
        <f t="shared" si="5"/>
        <v>515206.09359902848</v>
      </c>
      <c r="I9" s="12">
        <f t="shared" si="2"/>
        <v>73600.87051414694</v>
      </c>
      <c r="J9" s="12">
        <f t="shared" si="3"/>
        <v>441605.22308488155</v>
      </c>
    </row>
    <row r="10" spans="2:10" hidden="1" x14ac:dyDescent="0.2">
      <c r="B10" s="11">
        <v>5</v>
      </c>
      <c r="C10" s="12">
        <f t="shared" si="4"/>
        <v>491732.4326005386</v>
      </c>
      <c r="D10" s="10">
        <f t="shared" si="0"/>
        <v>29503.945956032316</v>
      </c>
      <c r="E10" s="10">
        <f>-'wycena początkowa'!C9</f>
        <v>-100000</v>
      </c>
      <c r="F10" s="10">
        <f t="shared" si="1"/>
        <v>421236.37855657091</v>
      </c>
      <c r="G10" s="12"/>
      <c r="H10" s="12">
        <f t="shared" si="5"/>
        <v>441605.22308488155</v>
      </c>
      <c r="I10" s="12">
        <f t="shared" si="2"/>
        <v>73600.87051414694</v>
      </c>
      <c r="J10" s="12">
        <f t="shared" si="3"/>
        <v>368004.35257073463</v>
      </c>
    </row>
    <row r="11" spans="2:10" ht="12.75" hidden="1" thickBot="1" x14ac:dyDescent="0.25">
      <c r="B11" s="18">
        <v>6</v>
      </c>
      <c r="C11" s="19">
        <f t="shared" si="4"/>
        <v>421236.37855657091</v>
      </c>
      <c r="D11" s="20">
        <f t="shared" si="0"/>
        <v>25274.182713394253</v>
      </c>
      <c r="E11" s="20">
        <f>-'wycena początkowa'!C10</f>
        <v>-100000</v>
      </c>
      <c r="F11" s="20">
        <f t="shared" si="1"/>
        <v>346510.56126996514</v>
      </c>
      <c r="G11" s="19"/>
      <c r="H11" s="19">
        <f t="shared" si="5"/>
        <v>368004.35257073463</v>
      </c>
      <c r="I11" s="19">
        <f t="shared" si="2"/>
        <v>73600.87051414694</v>
      </c>
      <c r="J11" s="19">
        <f t="shared" si="3"/>
        <v>294403.4820565877</v>
      </c>
    </row>
    <row r="12" spans="2:10" x14ac:dyDescent="0.2">
      <c r="B12" s="11">
        <v>7</v>
      </c>
      <c r="C12" s="12">
        <f>F11+zmiana_wycena!E14</f>
        <v>597129.85062137351</v>
      </c>
      <c r="D12" s="12">
        <f>C12*$D$2</f>
        <v>41799.089543496149</v>
      </c>
      <c r="E12" s="12">
        <f>-zmiana_wycena!C5</f>
        <v>-100000</v>
      </c>
      <c r="F12" s="12">
        <f t="shared" si="1"/>
        <v>538928.94016486965</v>
      </c>
      <c r="G12" s="12"/>
      <c r="H12" s="12">
        <f>J11+zmiana_wycena!E14</f>
        <v>545022.77140799607</v>
      </c>
      <c r="I12" s="12">
        <f>$H$12/8</f>
        <v>68127.846425999509</v>
      </c>
      <c r="J12" s="12">
        <f t="shared" si="3"/>
        <v>476894.92498199653</v>
      </c>
    </row>
    <row r="13" spans="2:10" x14ac:dyDescent="0.2">
      <c r="B13" s="11">
        <v>8</v>
      </c>
      <c r="C13" s="12">
        <f t="shared" si="4"/>
        <v>538928.94016486965</v>
      </c>
      <c r="D13" s="12">
        <f t="shared" ref="D13:D19" si="6">C13*$D$2</f>
        <v>37725.02581154088</v>
      </c>
      <c r="E13" s="12">
        <f>-zmiana_wycena!C6</f>
        <v>-100000</v>
      </c>
      <c r="F13" s="12">
        <f t="shared" si="1"/>
        <v>476653.96597641055</v>
      </c>
      <c r="G13" s="12"/>
      <c r="H13" s="12">
        <f t="shared" si="5"/>
        <v>476894.92498199653</v>
      </c>
      <c r="I13" s="12">
        <f t="shared" ref="I13:I19" si="7">$H$12/8</f>
        <v>68127.846425999509</v>
      </c>
      <c r="J13" s="12">
        <f t="shared" si="3"/>
        <v>408767.078555997</v>
      </c>
    </row>
    <row r="14" spans="2:10" x14ac:dyDescent="0.2">
      <c r="B14" s="11">
        <v>9</v>
      </c>
      <c r="C14" s="12">
        <f t="shared" si="4"/>
        <v>476653.96597641055</v>
      </c>
      <c r="D14" s="12">
        <f t="shared" si="6"/>
        <v>33365.777618348744</v>
      </c>
      <c r="E14" s="12">
        <f>-zmiana_wycena!C7</f>
        <v>-100000</v>
      </c>
      <c r="F14" s="12">
        <f t="shared" si="1"/>
        <v>410019.74359475926</v>
      </c>
      <c r="G14" s="12"/>
      <c r="H14" s="12">
        <f t="shared" si="5"/>
        <v>408767.078555997</v>
      </c>
      <c r="I14" s="12">
        <f t="shared" si="7"/>
        <v>68127.846425999509</v>
      </c>
      <c r="J14" s="12">
        <f t="shared" si="3"/>
        <v>340639.23212999746</v>
      </c>
    </row>
    <row r="15" spans="2:10" x14ac:dyDescent="0.2">
      <c r="B15" s="11">
        <v>10</v>
      </c>
      <c r="C15" s="12">
        <f t="shared" si="4"/>
        <v>410019.74359475926</v>
      </c>
      <c r="D15" s="12">
        <f t="shared" si="6"/>
        <v>28701.382051633151</v>
      </c>
      <c r="E15" s="12">
        <f>-zmiana_wycena!C8</f>
        <v>-100000</v>
      </c>
      <c r="F15" s="12">
        <f t="shared" si="1"/>
        <v>338721.12564639241</v>
      </c>
      <c r="G15" s="12"/>
      <c r="H15" s="12">
        <f t="shared" si="5"/>
        <v>340639.23212999746</v>
      </c>
      <c r="I15" s="12">
        <f t="shared" si="7"/>
        <v>68127.846425999509</v>
      </c>
      <c r="J15" s="12">
        <f t="shared" si="3"/>
        <v>272511.38570399792</v>
      </c>
    </row>
    <row r="16" spans="2:10" x14ac:dyDescent="0.2">
      <c r="B16" s="11">
        <v>11</v>
      </c>
      <c r="C16" s="12">
        <f t="shared" si="4"/>
        <v>338721.12564639241</v>
      </c>
      <c r="D16" s="12">
        <f t="shared" si="6"/>
        <v>23710.478795247473</v>
      </c>
      <c r="E16" s="12">
        <f>-zmiana_wycena!C9</f>
        <v>-100000</v>
      </c>
      <c r="F16" s="12">
        <f t="shared" si="1"/>
        <v>262431.60444163985</v>
      </c>
      <c r="H16" s="12">
        <f t="shared" si="5"/>
        <v>272511.38570399792</v>
      </c>
      <c r="I16" s="12">
        <f t="shared" si="7"/>
        <v>68127.846425999509</v>
      </c>
      <c r="J16" s="12">
        <f t="shared" si="3"/>
        <v>204383.53927799841</v>
      </c>
    </row>
    <row r="17" spans="2:10" x14ac:dyDescent="0.2">
      <c r="B17" s="11">
        <v>12</v>
      </c>
      <c r="C17" s="12">
        <f t="shared" si="4"/>
        <v>262431.60444163985</v>
      </c>
      <c r="D17" s="12">
        <f t="shared" si="6"/>
        <v>18370.212310914791</v>
      </c>
      <c r="E17" s="12">
        <f>-zmiana_wycena!C10</f>
        <v>-100000</v>
      </c>
      <c r="F17" s="12">
        <f t="shared" si="1"/>
        <v>180801.81675255462</v>
      </c>
      <c r="H17" s="12">
        <f t="shared" si="5"/>
        <v>204383.53927799841</v>
      </c>
      <c r="I17" s="12">
        <f t="shared" si="7"/>
        <v>68127.846425999509</v>
      </c>
      <c r="J17" s="12">
        <f t="shared" si="3"/>
        <v>136255.6928519989</v>
      </c>
    </row>
    <row r="18" spans="2:10" x14ac:dyDescent="0.2">
      <c r="B18" s="11">
        <v>13</v>
      </c>
      <c r="C18" s="12">
        <f t="shared" si="4"/>
        <v>180801.81675255462</v>
      </c>
      <c r="D18" s="12">
        <f t="shared" si="6"/>
        <v>12656.127172678824</v>
      </c>
      <c r="E18" s="12">
        <f>-zmiana_wycena!C11</f>
        <v>-100000</v>
      </c>
      <c r="F18" s="12">
        <f t="shared" si="1"/>
        <v>93457.943925233441</v>
      </c>
      <c r="H18" s="12">
        <f t="shared" si="5"/>
        <v>136255.6928519989</v>
      </c>
      <c r="I18" s="12">
        <f t="shared" si="7"/>
        <v>68127.846425999509</v>
      </c>
      <c r="J18" s="12">
        <f t="shared" si="3"/>
        <v>68127.846425999393</v>
      </c>
    </row>
    <row r="19" spans="2:10" x14ac:dyDescent="0.2">
      <c r="B19" s="11">
        <v>14</v>
      </c>
      <c r="C19" s="12">
        <f t="shared" si="4"/>
        <v>93457.943925233441</v>
      </c>
      <c r="D19" s="12">
        <f t="shared" si="6"/>
        <v>6542.0560747663412</v>
      </c>
      <c r="E19" s="12">
        <f>-zmiana_wycena!C12</f>
        <v>-100000</v>
      </c>
      <c r="F19" s="12">
        <f t="shared" si="1"/>
        <v>-2.1827872842550278E-10</v>
      </c>
      <c r="H19" s="12">
        <f t="shared" si="5"/>
        <v>68127.846425999393</v>
      </c>
      <c r="I19" s="12">
        <f t="shared" si="7"/>
        <v>68127.846425999509</v>
      </c>
      <c r="J19" s="12">
        <f t="shared" si="3"/>
        <v>-1.1641532182693481E-10</v>
      </c>
    </row>
  </sheetData>
  <mergeCells count="2">
    <mergeCell ref="B4:F4"/>
    <mergeCell ref="H4:J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wycena początkowa</vt:lpstr>
      <vt:lpstr>rozliczenie 6 lat</vt:lpstr>
      <vt:lpstr>zmiana_wycena</vt:lpstr>
      <vt:lpstr>rozliczenie po zmianie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Aleksandra Rytko</dc:creator>
  <cp:lastModifiedBy>Paweł Tyszer</cp:lastModifiedBy>
  <dcterms:created xsi:type="dcterms:W3CDTF">2017-08-13T10:53:31Z</dcterms:created>
  <dcterms:modified xsi:type="dcterms:W3CDTF">2018-04-04T06:44:39Z</dcterms:modified>
</cp:coreProperties>
</file>