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tyszer\Desktop\MSSF16\źródłowe\"/>
    </mc:Choice>
  </mc:AlternateContent>
  <xr:revisionPtr revIDLastSave="0" documentId="12_ncr:500000_{1D8B84BE-E2A4-44EA-81DF-F2E92679C606}" xr6:coauthVersionLast="31" xr6:coauthVersionMax="31" xr10:uidLastSave="{00000000-0000-0000-0000-000000000000}"/>
  <bookViews>
    <workbookView xWindow="0" yWindow="0" windowWidth="25410" windowHeight="7815" xr2:uid="{00000000-000D-0000-FFFF-FFFF00000000}"/>
  </bookViews>
  <sheets>
    <sheet name="przed zmianą" sheetId="2" r:id="rId1"/>
    <sheet name="po zmianie" sheetId="1" r:id="rId2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8" i="1" l="1"/>
  <c r="P8" i="1"/>
  <c r="O8" i="1"/>
  <c r="D9" i="1"/>
  <c r="D10" i="1"/>
  <c r="E10" i="1" s="1"/>
  <c r="D8" i="1"/>
  <c r="E8" i="1" s="1"/>
  <c r="Q7" i="1"/>
  <c r="L7" i="1"/>
  <c r="C11" i="1"/>
  <c r="K10" i="1"/>
  <c r="K9" i="1"/>
  <c r="E9" i="1"/>
  <c r="K8" i="1"/>
  <c r="J3" i="1"/>
  <c r="D6" i="2"/>
  <c r="E6" i="2" s="1"/>
  <c r="D7" i="2"/>
  <c r="E7" i="2" s="1"/>
  <c r="D8" i="2"/>
  <c r="D9" i="2"/>
  <c r="D10" i="2"/>
  <c r="J6" i="2"/>
  <c r="J7" i="2"/>
  <c r="J8" i="2"/>
  <c r="J9" i="2"/>
  <c r="J10" i="2"/>
  <c r="I3" i="2"/>
  <c r="E11" i="1" l="1"/>
  <c r="I8" i="1" s="1"/>
  <c r="J8" i="1" l="1"/>
  <c r="L8" i="1" s="1"/>
  <c r="P9" i="1"/>
  <c r="P10" i="1" s="1"/>
  <c r="H8" i="1" l="1"/>
  <c r="N8" i="1"/>
  <c r="N9" i="1" s="1"/>
  <c r="Q9" i="1" s="1"/>
  <c r="N10" i="1" s="1"/>
  <c r="Q10" i="1" s="1"/>
  <c r="H9" i="1" l="1"/>
  <c r="J9" i="1" l="1"/>
  <c r="L9" i="1" s="1"/>
  <c r="H10" i="1" s="1"/>
  <c r="J10" i="1" l="1"/>
  <c r="L10" i="1" s="1"/>
  <c r="E8" i="2" l="1"/>
  <c r="E9" i="2"/>
  <c r="E10" i="2"/>
  <c r="C11" i="2"/>
  <c r="E11" i="2" l="1"/>
  <c r="H6" i="2" l="1"/>
  <c r="M6" i="2"/>
  <c r="N6" i="2" l="1"/>
  <c r="N7" i="2" s="1"/>
  <c r="N8" i="2" s="1"/>
  <c r="N9" i="2" s="1"/>
  <c r="N10" i="2" s="1"/>
  <c r="O6" i="2"/>
  <c r="M7" i="2" s="1"/>
  <c r="O7" i="2" s="1"/>
  <c r="M8" i="2" s="1"/>
  <c r="O8" i="2" s="1"/>
  <c r="M9" i="2" s="1"/>
  <c r="O9" i="2" s="1"/>
  <c r="M10" i="2" s="1"/>
  <c r="O10" i="2" s="1"/>
  <c r="I6" i="2"/>
  <c r="K6" i="2" s="1"/>
  <c r="H7" i="2" s="1"/>
  <c r="I7" i="2" l="1"/>
  <c r="K7" i="2"/>
  <c r="H8" i="2" s="1"/>
  <c r="I8" i="2" s="1"/>
  <c r="K8" i="2" s="1"/>
  <c r="H9" i="2" s="1"/>
  <c r="I9" i="2" s="1"/>
  <c r="K9" i="2" s="1"/>
  <c r="H10" i="2" s="1"/>
  <c r="I10" i="2" s="1"/>
  <c r="K10" i="2" s="1"/>
</calcChain>
</file>

<file path=xl/sharedStrings.xml><?xml version="1.0" encoding="utf-8"?>
<sst xmlns="http://schemas.openxmlformats.org/spreadsheetml/2006/main" count="30" uniqueCount="15">
  <si>
    <t>rok</t>
  </si>
  <si>
    <t>opłaty</t>
  </si>
  <si>
    <t>wartość bieżąca</t>
  </si>
  <si>
    <t>Zobowiązanie z tytułu leasingu</t>
  </si>
  <si>
    <t>Rok</t>
  </si>
  <si>
    <t>Saldo początkowe</t>
  </si>
  <si>
    <t>Opłaty leasingowe</t>
  </si>
  <si>
    <t>Saldo końcowe</t>
  </si>
  <si>
    <t>Amortyzacja</t>
  </si>
  <si>
    <t>Aktywa z tytułu prawa użytkowania</t>
  </si>
  <si>
    <t>Korekta</t>
  </si>
  <si>
    <t>współ. dyskonta 6%</t>
  </si>
  <si>
    <t>Koszty finansowe 6%</t>
  </si>
  <si>
    <t>współ. dyskonta 7%</t>
  </si>
  <si>
    <t>Koszty finansowe 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</si>
</sst>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\ _z_ł_-;\-* #,##0.00\ _z_ł_-;_-* &quot;-&quot;??\ _z_ł_-;_-@_-"/>
    <numFmt numFmtId="164" formatCode="_-* #,##0\ _z_ł_-;\-* #,##0\ _z_ł_-;_-* &quot;-&quot;??\ _z_ł_-;_-@_-"/>
    <numFmt numFmtId="165" formatCode="0.0000"/>
  </numFmts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9" fontId="0" fillId="0" borderId="0" xfId="0" applyNumberFormat="1"/>
    <xf numFmtId="0" fontId="0" fillId="0" borderId="0" xfId="0" applyAlignment="1">
      <alignment vertical="center" wrapText="1"/>
    </xf>
    <xf numFmtId="9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 wrapText="1"/>
    </xf>
    <xf numFmtId="164" fontId="0" fillId="0" borderId="0" xfId="1" applyNumberFormat="1" applyFont="1" applyAlignment="1">
      <alignment vertical="center" wrapText="1"/>
    </xf>
    <xf numFmtId="165" fontId="0" fillId="0" borderId="0" xfId="0" applyNumberForma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/>
    <xf numFmtId="0" fontId="3" fillId="0" borderId="0" xfId="0" applyFont="1" applyAlignment="1">
      <alignment horizontal="center" vertical="center"/>
    </xf>
    <xf numFmtId="164" fontId="0" fillId="0" borderId="0" xfId="0" applyNumberFormat="1"/>
    <xf numFmtId="164" fontId="0" fillId="3" borderId="0" xfId="1" applyNumberFormat="1" applyFont="1" applyFill="1" applyAlignment="1">
      <alignment vertical="center" wrapText="1"/>
    </xf>
    <xf numFmtId="165" fontId="0" fillId="3" borderId="0" xfId="0" applyNumberFormat="1" applyFill="1" applyAlignment="1">
      <alignment vertical="center" wrapText="1"/>
    </xf>
    <xf numFmtId="0" fontId="2" fillId="0" borderId="0" xfId="0" applyFont="1"/>
    <xf numFmtId="0" fontId="4" fillId="0" borderId="0" xfId="0" applyFont="1" applyAlignment="1">
      <alignment horizontal="center" vertical="center" wrapText="1"/>
    </xf>
    <xf numFmtId="164" fontId="2" fillId="0" borderId="0" xfId="0" applyNumberFormat="1" applyFont="1"/>
    <xf numFmtId="0" fontId="0" fillId="3" borderId="0" xfId="0" applyFill="1"/>
    <xf numFmtId="164" fontId="0" fillId="3" borderId="0" xfId="0" applyNumberFormat="1" applyFill="1"/>
    <xf numFmtId="164" fontId="2" fillId="3" borderId="0" xfId="0" applyNumberFormat="1" applyFont="1" applyFill="1"/>
    <xf numFmtId="164" fontId="3" fillId="0" borderId="1" xfId="1" applyNumberFormat="1" applyFont="1" applyBorder="1" applyAlignment="1">
      <alignment vertical="center" wrapText="1"/>
    </xf>
    <xf numFmtId="0" fontId="0" fillId="0" borderId="0" xfId="0" applyAlignment="1">
      <alignment horizontal="center"/>
    </xf>
    <xf numFmtId="164" fontId="3" fillId="0" borderId="0" xfId="0" applyNumberFormat="1" applyFont="1"/>
    <xf numFmtId="165" fontId="0" fillId="0" borderId="0" xfId="0" applyNumberFormat="1" applyAlignment="1">
      <alignment horizontal="center" vertical="center" wrapText="1"/>
    </xf>
    <xf numFmtId="0" fontId="3" fillId="2" borderId="0" xfId="0" applyFont="1" applyFill="1" applyAlignment="1">
      <alignment horizontal="center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O15"/>
  <sheetViews>
    <sheetView tabSelected="1" workbookViewId="0"/>
  </sheetViews>
  <sheetFormatPr defaultRowHeight="15" x14ac:dyDescent="0.25"/>
  <cols>
    <col min="2" max="2" width="3.7109375" style="4" bestFit="1" customWidth="1"/>
    <col min="3" max="3" width="12.140625" style="2" bestFit="1" customWidth="1"/>
    <col min="4" max="4" width="11.42578125" style="2" bestFit="1" customWidth="1"/>
    <col min="5" max="5" width="9.7109375" style="2" bestFit="1" customWidth="1"/>
    <col min="7" max="7" width="4.28515625" bestFit="1" customWidth="1"/>
    <col min="8" max="8" width="12.5703125" customWidth="1"/>
    <col min="9" max="9" width="11.28515625" customWidth="1"/>
    <col min="10" max="10" width="10.7109375" customWidth="1"/>
    <col min="11" max="11" width="10.42578125" bestFit="1" customWidth="1"/>
    <col min="12" max="12" width="2.5703125" customWidth="1"/>
    <col min="13" max="13" width="11.140625" customWidth="1"/>
    <col min="14" max="14" width="12.28515625" customWidth="1"/>
    <col min="15" max="15" width="13.28515625" customWidth="1"/>
  </cols>
  <sheetData>
    <row r="3" spans="2:15" x14ac:dyDescent="0.25">
      <c r="I3" s="1">
        <f>D4</f>
        <v>0.06</v>
      </c>
    </row>
    <row r="4" spans="2:15" x14ac:dyDescent="0.25">
      <c r="D4" s="3">
        <v>0.06</v>
      </c>
      <c r="G4" s="24" t="s">
        <v>3</v>
      </c>
      <c r="H4" s="24"/>
      <c r="I4" s="24"/>
      <c r="J4" s="24"/>
      <c r="K4" s="24"/>
      <c r="M4" s="24" t="s">
        <v>9</v>
      </c>
      <c r="N4" s="24"/>
      <c r="O4" s="24"/>
    </row>
    <row r="5" spans="2:15" ht="45" x14ac:dyDescent="0.25">
      <c r="B5" s="7" t="s">
        <v>0</v>
      </c>
      <c r="C5" s="7" t="s">
        <v>1</v>
      </c>
      <c r="D5" s="7" t="s">
        <v>11</v>
      </c>
      <c r="E5" s="7" t="s">
        <v>2</v>
      </c>
      <c r="G5" s="10" t="s">
        <v>4</v>
      </c>
      <c r="H5" s="7" t="s">
        <v>5</v>
      </c>
      <c r="I5" s="7" t="s">
        <v>12</v>
      </c>
      <c r="J5" s="7" t="s">
        <v>6</v>
      </c>
      <c r="K5" s="7" t="s">
        <v>7</v>
      </c>
      <c r="L5" s="7"/>
      <c r="M5" s="7" t="s">
        <v>5</v>
      </c>
      <c r="N5" s="7" t="s">
        <v>8</v>
      </c>
      <c r="O5" s="7" t="s">
        <v>7</v>
      </c>
    </row>
    <row r="6" spans="2:15" x14ac:dyDescent="0.25">
      <c r="B6" s="4">
        <v>1</v>
      </c>
      <c r="C6" s="5">
        <v>60000</v>
      </c>
      <c r="D6" s="6">
        <f>1/(1+$D$4)^B6</f>
        <v>0.94339622641509424</v>
      </c>
      <c r="E6" s="5">
        <f>C6*D6</f>
        <v>56603.773584905655</v>
      </c>
      <c r="G6" s="21">
        <v>1</v>
      </c>
      <c r="H6" s="11">
        <f>E11</f>
        <v>252741.82713394277</v>
      </c>
      <c r="I6" s="11">
        <f>H6*$I$3</f>
        <v>15164.509628036565</v>
      </c>
      <c r="J6" s="11">
        <f>-C6</f>
        <v>-60000</v>
      </c>
      <c r="K6" s="11">
        <f>SUM(H6:J6)</f>
        <v>207906.33676197933</v>
      </c>
      <c r="L6" s="11"/>
      <c r="M6" s="11">
        <f>E11</f>
        <v>252741.82713394277</v>
      </c>
      <c r="N6" s="11">
        <f>M6/5</f>
        <v>50548.365426788558</v>
      </c>
      <c r="O6" s="11">
        <f>M6-N6</f>
        <v>202193.46170715423</v>
      </c>
    </row>
    <row r="7" spans="2:15" x14ac:dyDescent="0.25">
      <c r="B7" s="4">
        <v>2</v>
      </c>
      <c r="C7" s="5">
        <v>60000</v>
      </c>
      <c r="D7" s="6">
        <f>1/(1+$D$4)^B7</f>
        <v>0.88999644001423983</v>
      </c>
      <c r="E7" s="5">
        <f t="shared" ref="E7:E10" si="0">C7*D7</f>
        <v>53399.786400854391</v>
      </c>
      <c r="G7" s="21">
        <v>2</v>
      </c>
      <c r="H7" s="11">
        <f>K6</f>
        <v>207906.33676197933</v>
      </c>
      <c r="I7" s="11">
        <f t="shared" ref="I7:I10" si="1">H7*$I$3</f>
        <v>12474.380205718759</v>
      </c>
      <c r="J7" s="11">
        <f>-C7</f>
        <v>-60000</v>
      </c>
      <c r="K7" s="22">
        <f>H7+J7+I7</f>
        <v>160380.7169676981</v>
      </c>
      <c r="L7" s="11"/>
      <c r="M7" s="11">
        <f>O6</f>
        <v>202193.46170715423</v>
      </c>
      <c r="N7" s="11">
        <f>N6</f>
        <v>50548.365426788558</v>
      </c>
      <c r="O7" s="22">
        <f t="shared" ref="O7:O10" si="2">M7-N7</f>
        <v>151645.09628036566</v>
      </c>
    </row>
    <row r="8" spans="2:15" x14ac:dyDescent="0.25">
      <c r="B8" s="4">
        <v>3</v>
      </c>
      <c r="C8" s="5">
        <v>60000</v>
      </c>
      <c r="D8" s="6">
        <f>1/(1+$D$4)^B8</f>
        <v>0.8396192830323016</v>
      </c>
      <c r="E8" s="5">
        <f t="shared" si="0"/>
        <v>50377.156981938097</v>
      </c>
      <c r="G8" s="21">
        <v>3</v>
      </c>
      <c r="H8" s="11">
        <f t="shared" ref="H8:H10" si="3">K7</f>
        <v>160380.7169676981</v>
      </c>
      <c r="I8" s="11">
        <f t="shared" si="1"/>
        <v>9622.8430180618852</v>
      </c>
      <c r="J8" s="11">
        <f>-C8</f>
        <v>-60000</v>
      </c>
      <c r="K8" s="11">
        <f>H8+J8+I8</f>
        <v>110003.55998575999</v>
      </c>
      <c r="L8" s="11"/>
      <c r="M8" s="11">
        <f t="shared" ref="M8:M10" si="4">O7</f>
        <v>151645.09628036566</v>
      </c>
      <c r="N8" s="11">
        <f t="shared" ref="N8:N10" si="5">N7</f>
        <v>50548.365426788558</v>
      </c>
      <c r="O8" s="11">
        <f t="shared" si="2"/>
        <v>101096.7308535771</v>
      </c>
    </row>
    <row r="9" spans="2:15" x14ac:dyDescent="0.25">
      <c r="B9" s="4">
        <v>4</v>
      </c>
      <c r="C9" s="5">
        <v>60000</v>
      </c>
      <c r="D9" s="6">
        <f>1/(1+$D$4)^B9</f>
        <v>0.79209366323802044</v>
      </c>
      <c r="E9" s="5">
        <f t="shared" si="0"/>
        <v>47525.619794281229</v>
      </c>
      <c r="G9" s="21">
        <v>4</v>
      </c>
      <c r="H9" s="11">
        <f t="shared" si="3"/>
        <v>110003.55998575999</v>
      </c>
      <c r="I9" s="11">
        <f t="shared" si="1"/>
        <v>6600.2135991455989</v>
      </c>
      <c r="J9" s="11">
        <f>-C9</f>
        <v>-60000</v>
      </c>
      <c r="K9" s="11">
        <f>H9+J9+I9</f>
        <v>56603.77358490559</v>
      </c>
      <c r="L9" s="11"/>
      <c r="M9" s="11">
        <f t="shared" si="4"/>
        <v>101096.7308535771</v>
      </c>
      <c r="N9" s="11">
        <f t="shared" si="5"/>
        <v>50548.365426788558</v>
      </c>
      <c r="O9" s="11">
        <f t="shared" si="2"/>
        <v>50548.365426788543</v>
      </c>
    </row>
    <row r="10" spans="2:15" s="9" customFormat="1" x14ac:dyDescent="0.25">
      <c r="B10" s="4">
        <v>5</v>
      </c>
      <c r="C10" s="5">
        <v>60000</v>
      </c>
      <c r="D10" s="6">
        <f>1/(1+$D$4)^B10</f>
        <v>0.74725817286605689</v>
      </c>
      <c r="E10" s="5">
        <f t="shared" si="0"/>
        <v>44835.490371963417</v>
      </c>
      <c r="G10" s="21">
        <v>5</v>
      </c>
      <c r="H10" s="11">
        <f t="shared" si="3"/>
        <v>56603.77358490559</v>
      </c>
      <c r="I10" s="11">
        <f t="shared" si="1"/>
        <v>3396.2264150943352</v>
      </c>
      <c r="J10" s="11">
        <f>-C10</f>
        <v>-60000</v>
      </c>
      <c r="K10" s="11">
        <f>H10+J10+I10</f>
        <v>-7.503331289626658E-11</v>
      </c>
      <c r="L10" s="11"/>
      <c r="M10" s="11">
        <f t="shared" si="4"/>
        <v>50548.365426788543</v>
      </c>
      <c r="N10" s="11">
        <f t="shared" si="5"/>
        <v>50548.365426788558</v>
      </c>
      <c r="O10" s="11">
        <f t="shared" si="2"/>
        <v>0</v>
      </c>
    </row>
    <row r="11" spans="2:15" ht="15.75" thickBot="1" x14ac:dyDescent="0.3">
      <c r="B11" s="7"/>
      <c r="C11" s="20">
        <f>SUM(C6:C10)</f>
        <v>300000</v>
      </c>
      <c r="D11" s="8"/>
      <c r="E11" s="20">
        <f>SUM(E6:E10)</f>
        <v>252741.82713394277</v>
      </c>
      <c r="H11" s="11"/>
      <c r="I11" s="11"/>
      <c r="J11" s="11"/>
      <c r="K11" s="11"/>
      <c r="L11" s="11"/>
      <c r="M11" s="11"/>
      <c r="N11" s="11"/>
      <c r="O11" s="11"/>
    </row>
    <row r="12" spans="2:15" x14ac:dyDescent="0.25">
      <c r="H12" s="11"/>
      <c r="I12" s="11"/>
      <c r="J12" s="11"/>
      <c r="K12" s="11"/>
      <c r="L12" s="11"/>
      <c r="M12" s="11"/>
      <c r="N12" s="11"/>
      <c r="O12" s="11"/>
    </row>
    <row r="13" spans="2:15" x14ac:dyDescent="0.25">
      <c r="H13" s="11"/>
      <c r="I13" s="11"/>
      <c r="J13" s="11"/>
      <c r="K13" s="11"/>
      <c r="L13" s="11"/>
      <c r="M13" s="11"/>
      <c r="N13" s="11"/>
      <c r="O13" s="11"/>
    </row>
    <row r="14" spans="2:15" x14ac:dyDescent="0.25">
      <c r="H14" s="11"/>
      <c r="I14" s="11"/>
      <c r="J14" s="11"/>
      <c r="K14" s="11"/>
      <c r="L14" s="11"/>
      <c r="M14" s="11"/>
      <c r="N14" s="11"/>
      <c r="O14" s="11"/>
    </row>
    <row r="15" spans="2:15" x14ac:dyDescent="0.25">
      <c r="H15" s="11"/>
      <c r="I15" s="11"/>
      <c r="J15" s="11"/>
      <c r="K15" s="11"/>
      <c r="L15" s="11"/>
      <c r="M15" s="11"/>
      <c r="N15" s="11"/>
      <c r="O15" s="11"/>
    </row>
  </sheetData>
  <mergeCells count="2">
    <mergeCell ref="G4:K4"/>
    <mergeCell ref="M4:O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Q15"/>
  <sheetViews>
    <sheetView workbookViewId="0"/>
  </sheetViews>
  <sheetFormatPr defaultRowHeight="15" x14ac:dyDescent="0.25"/>
  <cols>
    <col min="2" max="2" width="3.7109375" style="4" bestFit="1" customWidth="1"/>
    <col min="3" max="3" width="9.7109375" style="2" bestFit="1" customWidth="1"/>
    <col min="4" max="4" width="11.42578125" style="2" bestFit="1" customWidth="1"/>
    <col min="5" max="5" width="9.7109375" style="2" bestFit="1" customWidth="1"/>
    <col min="6" max="6" width="3" customWidth="1"/>
    <col min="7" max="7" width="4.28515625" bestFit="1" customWidth="1"/>
    <col min="8" max="8" width="12.5703125" customWidth="1"/>
    <col min="9" max="9" width="9.42578125" style="14" bestFit="1" customWidth="1"/>
    <col min="10" max="10" width="10.42578125" customWidth="1"/>
    <col min="11" max="11" width="10.7109375" customWidth="1"/>
    <col min="12" max="12" width="10.42578125" bestFit="1" customWidth="1"/>
    <col min="13" max="13" width="2.7109375" customWidth="1"/>
    <col min="14" max="14" width="11.140625" customWidth="1"/>
    <col min="15" max="15" width="9.42578125" style="14" bestFit="1" customWidth="1"/>
    <col min="16" max="16" width="12.28515625" customWidth="1"/>
    <col min="17" max="17" width="13.28515625" customWidth="1"/>
  </cols>
  <sheetData>
    <row r="3" spans="2:17" x14ac:dyDescent="0.25">
      <c r="J3" s="1">
        <f>D4</f>
        <v>7.0000000000000007E-2</v>
      </c>
    </row>
    <row r="4" spans="2:17" x14ac:dyDescent="0.25">
      <c r="D4" s="3">
        <v>7.0000000000000007E-2</v>
      </c>
      <c r="G4" s="24" t="s">
        <v>3</v>
      </c>
      <c r="H4" s="24"/>
      <c r="I4" s="24"/>
      <c r="J4" s="24"/>
      <c r="K4" s="24"/>
      <c r="L4" s="24"/>
      <c r="N4" s="24" t="s">
        <v>9</v>
      </c>
      <c r="O4" s="24"/>
      <c r="P4" s="24"/>
      <c r="Q4" s="24"/>
    </row>
    <row r="5" spans="2:17" ht="45" x14ac:dyDescent="0.25">
      <c r="B5" s="7" t="s">
        <v>0</v>
      </c>
      <c r="C5" s="7" t="s">
        <v>1</v>
      </c>
      <c r="D5" s="7" t="s">
        <v>13</v>
      </c>
      <c r="E5" s="7" t="s">
        <v>2</v>
      </c>
      <c r="G5" s="10" t="s">
        <v>4</v>
      </c>
      <c r="H5" s="7" t="s">
        <v>5</v>
      </c>
      <c r="I5" s="15" t="s">
        <v>10</v>
      </c>
      <c r="J5" s="7" t="s">
        <v>14</v>
      </c>
      <c r="K5" s="7" t="s">
        <v>6</v>
      </c>
      <c r="L5" s="7" t="s">
        <v>7</v>
      </c>
      <c r="M5" s="7"/>
      <c r="N5" s="7" t="s">
        <v>5</v>
      </c>
      <c r="O5" s="15" t="s">
        <v>10</v>
      </c>
      <c r="P5" s="7" t="s">
        <v>8</v>
      </c>
      <c r="Q5" s="7" t="s">
        <v>7</v>
      </c>
    </row>
    <row r="6" spans="2:17" x14ac:dyDescent="0.25">
      <c r="B6" s="4">
        <v>1</v>
      </c>
      <c r="C6" s="12"/>
      <c r="D6" s="13"/>
      <c r="E6" s="12"/>
      <c r="G6" s="17"/>
      <c r="H6" s="18"/>
      <c r="I6" s="19"/>
      <c r="J6" s="18"/>
      <c r="K6" s="18"/>
      <c r="L6" s="18"/>
      <c r="M6" s="11"/>
      <c r="N6" s="18"/>
      <c r="O6" s="19"/>
      <c r="P6" s="18"/>
      <c r="Q6" s="18"/>
    </row>
    <row r="7" spans="2:17" x14ac:dyDescent="0.25">
      <c r="B7" s="4">
        <v>2</v>
      </c>
      <c r="C7" s="12"/>
      <c r="D7" s="13"/>
      <c r="E7" s="12"/>
      <c r="G7" s="17"/>
      <c r="H7" s="18"/>
      <c r="I7" s="19"/>
      <c r="J7" s="18"/>
      <c r="K7" s="18"/>
      <c r="L7" s="18">
        <f>'przed zmianą'!K7</f>
        <v>160380.7169676981</v>
      </c>
      <c r="M7" s="11"/>
      <c r="N7" s="18"/>
      <c r="O7" s="19"/>
      <c r="P7" s="18"/>
      <c r="Q7" s="18">
        <f>'przed zmianą'!O7</f>
        <v>151645.09628036566</v>
      </c>
    </row>
    <row r="8" spans="2:17" x14ac:dyDescent="0.25">
      <c r="B8" s="4">
        <v>3</v>
      </c>
      <c r="C8" s="5">
        <v>50000</v>
      </c>
      <c r="D8" s="23">
        <f>1/(1+$D$4)^(B8-2)</f>
        <v>0.93457943925233644</v>
      </c>
      <c r="E8" s="5">
        <f t="shared" ref="E8:E10" si="0">C8*D8</f>
        <v>46728.971962616823</v>
      </c>
      <c r="G8">
        <v>3</v>
      </c>
      <c r="H8" s="11">
        <f t="shared" ref="H8:H10" si="1">L7</f>
        <v>160380.7169676981</v>
      </c>
      <c r="I8" s="16">
        <f>E11-L7</f>
        <v>-29164.914746878116</v>
      </c>
      <c r="J8" s="11">
        <f>(H8+I8)*$J$3</f>
        <v>9185.1061554573989</v>
      </c>
      <c r="K8" s="11">
        <f>-C8</f>
        <v>-50000</v>
      </c>
      <c r="L8" s="11">
        <f>H8+I8+K8+J8</f>
        <v>90400.908376277381</v>
      </c>
      <c r="M8" s="11"/>
      <c r="N8" s="11">
        <f t="shared" ref="N8:N10" si="2">Q7</f>
        <v>151645.09628036566</v>
      </c>
      <c r="O8" s="16">
        <f>I8</f>
        <v>-29164.914746878116</v>
      </c>
      <c r="P8" s="11">
        <f>(N8+O8)/3</f>
        <v>40826.727177829183</v>
      </c>
      <c r="Q8" s="11">
        <f>N8+O8-P8</f>
        <v>81653.454355658352</v>
      </c>
    </row>
    <row r="9" spans="2:17" x14ac:dyDescent="0.25">
      <c r="B9" s="4">
        <v>4</v>
      </c>
      <c r="C9" s="5">
        <v>50000</v>
      </c>
      <c r="D9" s="23">
        <f t="shared" ref="D9:D10" si="3">1/(1+$D$4)^(B9-2)</f>
        <v>0.87343872827321156</v>
      </c>
      <c r="E9" s="5">
        <f t="shared" si="0"/>
        <v>43671.93641366058</v>
      </c>
      <c r="G9">
        <v>4</v>
      </c>
      <c r="H9" s="11">
        <f t="shared" si="1"/>
        <v>90400.908376277381</v>
      </c>
      <c r="I9" s="16"/>
      <c r="J9" s="11">
        <f>H9*$J$3</f>
        <v>6328.0635863394173</v>
      </c>
      <c r="K9" s="11">
        <f>-C9</f>
        <v>-50000</v>
      </c>
      <c r="L9" s="11">
        <f>H9+K9+J9</f>
        <v>46728.971962616801</v>
      </c>
      <c r="M9" s="11"/>
      <c r="N9" s="11">
        <f t="shared" si="2"/>
        <v>81653.454355658352</v>
      </c>
      <c r="O9" s="16"/>
      <c r="P9" s="11">
        <f t="shared" ref="P9:P10" si="4">P8</f>
        <v>40826.727177829183</v>
      </c>
      <c r="Q9" s="11">
        <f>N9-P9</f>
        <v>40826.727177829169</v>
      </c>
    </row>
    <row r="10" spans="2:17" s="9" customFormat="1" x14ac:dyDescent="0.25">
      <c r="B10" s="4">
        <v>5</v>
      </c>
      <c r="C10" s="5">
        <v>50000</v>
      </c>
      <c r="D10" s="23">
        <f t="shared" si="3"/>
        <v>0.81629787689085187</v>
      </c>
      <c r="E10" s="5">
        <f t="shared" si="0"/>
        <v>40814.893844542596</v>
      </c>
      <c r="G10">
        <v>5</v>
      </c>
      <c r="H10" s="11">
        <f t="shared" si="1"/>
        <v>46728.971962616801</v>
      </c>
      <c r="I10" s="16"/>
      <c r="J10" s="11">
        <f>H10*$J$3</f>
        <v>3271.0280373831765</v>
      </c>
      <c r="K10" s="11">
        <f>-C10</f>
        <v>-50000</v>
      </c>
      <c r="L10" s="11">
        <f>H10+K10+J10</f>
        <v>-2.2737367544323206E-11</v>
      </c>
      <c r="M10" s="11"/>
      <c r="N10" s="11">
        <f t="shared" si="2"/>
        <v>40826.727177829169</v>
      </c>
      <c r="O10" s="16"/>
      <c r="P10" s="11">
        <f t="shared" si="4"/>
        <v>40826.727177829183</v>
      </c>
      <c r="Q10" s="11">
        <f>N10-P10</f>
        <v>0</v>
      </c>
    </row>
    <row r="11" spans="2:17" ht="15.75" thickBot="1" x14ac:dyDescent="0.3">
      <c r="B11" s="7"/>
      <c r="C11" s="20">
        <f>SUM(C6:C10)</f>
        <v>150000</v>
      </c>
      <c r="D11" s="8"/>
      <c r="E11" s="20">
        <f>SUM(E6:E10)</f>
        <v>131215.80222081998</v>
      </c>
      <c r="H11" s="11"/>
      <c r="I11" s="16"/>
      <c r="J11" s="11"/>
      <c r="K11" s="11"/>
      <c r="L11" s="11"/>
      <c r="M11" s="11"/>
      <c r="N11" s="11"/>
      <c r="O11" s="16"/>
      <c r="P11" s="11"/>
      <c r="Q11" s="11"/>
    </row>
    <row r="12" spans="2:17" x14ac:dyDescent="0.25">
      <c r="H12" s="11"/>
      <c r="I12" s="16"/>
      <c r="J12" s="11"/>
      <c r="K12" s="11"/>
      <c r="L12" s="11"/>
      <c r="M12" s="11"/>
      <c r="N12" s="11"/>
      <c r="O12" s="16"/>
      <c r="P12" s="11"/>
      <c r="Q12" s="11"/>
    </row>
    <row r="13" spans="2:17" x14ac:dyDescent="0.25">
      <c r="H13" s="11"/>
      <c r="I13" s="16"/>
      <c r="J13" s="11"/>
      <c r="K13" s="11"/>
      <c r="L13" s="11"/>
      <c r="M13" s="11"/>
      <c r="N13" s="11"/>
      <c r="O13" s="16"/>
      <c r="P13" s="11"/>
      <c r="Q13" s="11"/>
    </row>
    <row r="14" spans="2:17" x14ac:dyDescent="0.25">
      <c r="H14" s="11"/>
      <c r="I14" s="16"/>
      <c r="J14" s="11"/>
      <c r="K14" s="11"/>
      <c r="L14" s="11"/>
      <c r="M14" s="11"/>
      <c r="N14" s="11"/>
      <c r="O14" s="16"/>
      <c r="P14" s="11"/>
      <c r="Q14" s="11"/>
    </row>
    <row r="15" spans="2:17" x14ac:dyDescent="0.25">
      <c r="H15" s="11"/>
      <c r="I15" s="16"/>
      <c r="J15" s="11"/>
      <c r="K15" s="11"/>
      <c r="L15" s="11"/>
      <c r="M15" s="11"/>
      <c r="N15" s="11"/>
      <c r="O15" s="16"/>
      <c r="P15" s="11"/>
      <c r="Q15" s="11"/>
    </row>
  </sheetData>
  <mergeCells count="2">
    <mergeCell ref="G4:L4"/>
    <mergeCell ref="N4:Q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przed zmianą</vt:lpstr>
      <vt:lpstr>po zmianie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 Rytko</dc:creator>
  <cp:lastModifiedBy>Paweł Tyszer</cp:lastModifiedBy>
  <dcterms:created xsi:type="dcterms:W3CDTF">2017-08-14T07:44:25Z</dcterms:created>
  <dcterms:modified xsi:type="dcterms:W3CDTF">2018-04-04T06:45:04Z</dcterms:modified>
</cp:coreProperties>
</file>